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5480" windowHeight="11640"/>
  </bookViews>
  <sheets>
    <sheet name="data" sheetId="1" r:id="rId1"/>
    <sheet name="01" sheetId="22" r:id="rId2"/>
    <sheet name="02" sheetId="23" r:id="rId3"/>
    <sheet name="03" sheetId="24" r:id="rId4"/>
    <sheet name="04" sheetId="25" r:id="rId5"/>
    <sheet name="05" sheetId="26" r:id="rId6"/>
    <sheet name="06" sheetId="27" r:id="rId7"/>
    <sheet name="07" sheetId="4" r:id="rId8"/>
    <sheet name="08" sheetId="17" r:id="rId9"/>
    <sheet name="09" sheetId="18" r:id="rId10"/>
    <sheet name="10" sheetId="19" r:id="rId11"/>
    <sheet name="11" sheetId="20" r:id="rId12"/>
    <sheet name="12" sheetId="21" r:id="rId13"/>
    <sheet name="vzdialenosti" sheetId="16" r:id="rId14"/>
  </sheets>
  <externalReferences>
    <externalReference r:id="rId15"/>
  </externalReferences>
  <definedNames>
    <definedName name="rok">data!$A$7</definedName>
    <definedName name="taxa">[1]data!$B$25</definedName>
  </definedNames>
  <calcPr calcId="145621"/>
</workbook>
</file>

<file path=xl/calcChain.xml><?xml version="1.0" encoding="utf-8"?>
<calcChain xmlns="http://schemas.openxmlformats.org/spreadsheetml/2006/main">
  <c r="L1" i="21" l="1"/>
  <c r="L1" i="20"/>
  <c r="L1" i="19"/>
  <c r="L1" i="18"/>
  <c r="L1" i="17"/>
  <c r="L1" i="4"/>
  <c r="L1" i="27"/>
  <c r="L1" i="26"/>
  <c r="L1" i="25"/>
  <c r="L1" i="24"/>
  <c r="L1" i="23"/>
  <c r="L1" i="22"/>
  <c r="M9" i="22"/>
  <c r="F9" i="22"/>
  <c r="M79" i="27"/>
  <c r="M77" i="27"/>
  <c r="D77" i="27"/>
  <c r="J76" i="27"/>
  <c r="D76" i="27"/>
  <c r="D78" i="27" s="1"/>
  <c r="Q75" i="27"/>
  <c r="Q76" i="27" s="1"/>
  <c r="D75" i="27"/>
  <c r="D74" i="27"/>
  <c r="C85" i="27" s="1"/>
  <c r="D85" i="27" s="1"/>
  <c r="Q72" i="27"/>
  <c r="Q73" i="27" s="1"/>
  <c r="A9" i="27"/>
  <c r="N10" i="27" s="1"/>
  <c r="D3" i="27"/>
  <c r="B3" i="27"/>
  <c r="M1" i="27"/>
  <c r="M79" i="26"/>
  <c r="M77" i="26"/>
  <c r="D77" i="26"/>
  <c r="J76" i="26"/>
  <c r="D76" i="26"/>
  <c r="D75" i="26"/>
  <c r="D74" i="26"/>
  <c r="Q72" i="26"/>
  <c r="Q73" i="26" s="1"/>
  <c r="A9" i="26"/>
  <c r="N10" i="26" s="1"/>
  <c r="D3" i="26"/>
  <c r="B3" i="26"/>
  <c r="M1" i="26"/>
  <c r="M79" i="25"/>
  <c r="M77" i="25"/>
  <c r="D77" i="25"/>
  <c r="J76" i="25"/>
  <c r="D76" i="25"/>
  <c r="D78" i="25" s="1"/>
  <c r="Q75" i="25"/>
  <c r="Q76" i="25" s="1"/>
  <c r="D75" i="25"/>
  <c r="D74" i="25"/>
  <c r="C85" i="25" s="1"/>
  <c r="D85" i="25" s="1"/>
  <c r="Q72" i="25"/>
  <c r="Q73" i="25" s="1"/>
  <c r="A9" i="25"/>
  <c r="N10" i="25" s="1"/>
  <c r="D3" i="25"/>
  <c r="B3" i="25"/>
  <c r="M1" i="25"/>
  <c r="M79" i="24"/>
  <c r="M77" i="24"/>
  <c r="D77" i="24"/>
  <c r="J76" i="24"/>
  <c r="D76" i="24"/>
  <c r="D78" i="24" s="1"/>
  <c r="D75" i="24"/>
  <c r="D74" i="24"/>
  <c r="Q72" i="24"/>
  <c r="Q73" i="24" s="1"/>
  <c r="A9" i="24"/>
  <c r="N10" i="24" s="1"/>
  <c r="D3" i="24"/>
  <c r="B3" i="24"/>
  <c r="M1" i="24"/>
  <c r="M79" i="23"/>
  <c r="M77" i="23"/>
  <c r="D77" i="23"/>
  <c r="J76" i="23"/>
  <c r="D76" i="23"/>
  <c r="Q75" i="23"/>
  <c r="Q76" i="23" s="1"/>
  <c r="D75" i="23"/>
  <c r="D74" i="23"/>
  <c r="C85" i="23" s="1"/>
  <c r="D85" i="23" s="1"/>
  <c r="Q72" i="23"/>
  <c r="Q73" i="23" s="1"/>
  <c r="A9" i="23"/>
  <c r="N10" i="23" s="1"/>
  <c r="D3" i="23"/>
  <c r="B3" i="23"/>
  <c r="M1" i="23"/>
  <c r="M79" i="22"/>
  <c r="M77" i="22"/>
  <c r="D77" i="22"/>
  <c r="J76" i="22"/>
  <c r="D76" i="22"/>
  <c r="D75" i="22"/>
  <c r="D74" i="22"/>
  <c r="Q72" i="22"/>
  <c r="Q73" i="22" s="1"/>
  <c r="D72" i="22"/>
  <c r="A9" i="22"/>
  <c r="A11" i="22" s="1"/>
  <c r="D3" i="22"/>
  <c r="B3" i="22"/>
  <c r="M1" i="22"/>
  <c r="D78" i="22" l="1"/>
  <c r="D78" i="26"/>
  <c r="C85" i="22"/>
  <c r="D85" i="22" s="1"/>
  <c r="Q75" i="22"/>
  <c r="Q76" i="22" s="1"/>
  <c r="D78" i="23"/>
  <c r="C85" i="24"/>
  <c r="D85" i="24" s="1"/>
  <c r="Q75" i="24"/>
  <c r="Q76" i="24" s="1"/>
  <c r="Q75" i="26"/>
  <c r="Q76" i="26" s="1"/>
  <c r="N9" i="27"/>
  <c r="A11" i="27"/>
  <c r="D79" i="27"/>
  <c r="N9" i="26"/>
  <c r="A11" i="26"/>
  <c r="C85" i="26"/>
  <c r="D85" i="26" s="1"/>
  <c r="D79" i="26"/>
  <c r="N9" i="25"/>
  <c r="A11" i="25"/>
  <c r="D79" i="25"/>
  <c r="N9" i="24"/>
  <c r="A11" i="24"/>
  <c r="D79" i="24"/>
  <c r="N9" i="23"/>
  <c r="A11" i="23"/>
  <c r="D79" i="23"/>
  <c r="N10" i="22"/>
  <c r="A13" i="22"/>
  <c r="N11" i="22"/>
  <c r="N12" i="22"/>
  <c r="F10" i="22"/>
  <c r="F11" i="22" s="1"/>
  <c r="F12" i="22" s="1"/>
  <c r="F13" i="22" s="1"/>
  <c r="F14" i="22" s="1"/>
  <c r="F15" i="22" s="1"/>
  <c r="F16" i="22" s="1"/>
  <c r="F17" i="22" s="1"/>
  <c r="F18" i="22" s="1"/>
  <c r="F19" i="22" s="1"/>
  <c r="F20" i="22" s="1"/>
  <c r="F21" i="22" s="1"/>
  <c r="F22" i="22" s="1"/>
  <c r="F23" i="22" s="1"/>
  <c r="F24" i="22" s="1"/>
  <c r="F25" i="22" s="1"/>
  <c r="F26" i="22" s="1"/>
  <c r="F27" i="22" s="1"/>
  <c r="F28" i="22" s="1"/>
  <c r="F29" i="22" s="1"/>
  <c r="F30" i="22" s="1"/>
  <c r="F31" i="22" s="1"/>
  <c r="F32" i="22" s="1"/>
  <c r="F33" i="22" s="1"/>
  <c r="F34" i="22" s="1"/>
  <c r="F35" i="22" s="1"/>
  <c r="F36" i="22" s="1"/>
  <c r="F37" i="22" s="1"/>
  <c r="F38" i="22" s="1"/>
  <c r="F39" i="22" s="1"/>
  <c r="F40" i="22" s="1"/>
  <c r="F41" i="22" s="1"/>
  <c r="F42" i="22" s="1"/>
  <c r="F43" i="22" s="1"/>
  <c r="F44" i="22" s="1"/>
  <c r="F45" i="22" s="1"/>
  <c r="F46" i="22" s="1"/>
  <c r="F47" i="22" s="1"/>
  <c r="F48" i="22" s="1"/>
  <c r="F49" i="22" s="1"/>
  <c r="F50" i="22" s="1"/>
  <c r="F51" i="22" s="1"/>
  <c r="F52" i="22" s="1"/>
  <c r="F53" i="22" s="1"/>
  <c r="F54" i="22" s="1"/>
  <c r="F55" i="22" s="1"/>
  <c r="F56" i="22" s="1"/>
  <c r="F57" i="22" s="1"/>
  <c r="F58" i="22" s="1"/>
  <c r="F59" i="22" s="1"/>
  <c r="F60" i="22" s="1"/>
  <c r="F61" i="22" s="1"/>
  <c r="F62" i="22" s="1"/>
  <c r="F63" i="22" s="1"/>
  <c r="F64" i="22" s="1"/>
  <c r="F65" i="22" s="1"/>
  <c r="F66" i="22" s="1"/>
  <c r="F67" i="22" s="1"/>
  <c r="F68" i="22" s="1"/>
  <c r="F69" i="22" s="1"/>
  <c r="F70" i="22" s="1"/>
  <c r="N9" i="22"/>
  <c r="D79" i="22"/>
  <c r="D73" i="22" l="1"/>
  <c r="F9" i="23"/>
  <c r="A13" i="27"/>
  <c r="N11" i="27"/>
  <c r="N12" i="27"/>
  <c r="A13" i="26"/>
  <c r="N11" i="26"/>
  <c r="N12" i="26"/>
  <c r="A13" i="25"/>
  <c r="N11" i="25"/>
  <c r="N12" i="25"/>
  <c r="A13" i="24"/>
  <c r="N11" i="24"/>
  <c r="N12" i="24"/>
  <c r="A13" i="23"/>
  <c r="N11" i="23"/>
  <c r="N12" i="23"/>
  <c r="N14" i="22"/>
  <c r="A15" i="22"/>
  <c r="N13" i="22"/>
  <c r="M79" i="21"/>
  <c r="M77" i="21"/>
  <c r="D77" i="21"/>
  <c r="J76" i="21"/>
  <c r="D76" i="21"/>
  <c r="D75" i="21"/>
  <c r="D74" i="21"/>
  <c r="Q72" i="21"/>
  <c r="Q73" i="21" s="1"/>
  <c r="A9" i="21"/>
  <c r="A11" i="21" s="1"/>
  <c r="D3" i="21"/>
  <c r="B3" i="21"/>
  <c r="M1" i="21"/>
  <c r="Q75" i="21" l="1"/>
  <c r="Q76" i="21" s="1"/>
  <c r="D78" i="21"/>
  <c r="D72" i="23"/>
  <c r="F10" i="23"/>
  <c r="F11" i="23" s="1"/>
  <c r="F12" i="23" s="1"/>
  <c r="F13" i="23" s="1"/>
  <c r="F14" i="23" s="1"/>
  <c r="F15" i="23" s="1"/>
  <c r="F16" i="23" s="1"/>
  <c r="F17" i="23" s="1"/>
  <c r="F18" i="23" s="1"/>
  <c r="F19" i="23" s="1"/>
  <c r="F20" i="23" s="1"/>
  <c r="F21" i="23" s="1"/>
  <c r="F22" i="23" s="1"/>
  <c r="F23" i="23" s="1"/>
  <c r="F24" i="23" s="1"/>
  <c r="F25" i="23" s="1"/>
  <c r="F26" i="23" s="1"/>
  <c r="F27" i="23" s="1"/>
  <c r="F28" i="23" s="1"/>
  <c r="F29" i="23" s="1"/>
  <c r="F30" i="23" s="1"/>
  <c r="F31" i="23" s="1"/>
  <c r="F32" i="23" s="1"/>
  <c r="F33" i="23" s="1"/>
  <c r="F34" i="23" s="1"/>
  <c r="F35" i="23" s="1"/>
  <c r="F36" i="23" s="1"/>
  <c r="F37" i="23" s="1"/>
  <c r="F38" i="23" s="1"/>
  <c r="F39" i="23" s="1"/>
  <c r="F40" i="23" s="1"/>
  <c r="F41" i="23" s="1"/>
  <c r="F42" i="23" s="1"/>
  <c r="F43" i="23" s="1"/>
  <c r="F44" i="23" s="1"/>
  <c r="F45" i="23" s="1"/>
  <c r="F46" i="23" s="1"/>
  <c r="F47" i="23" s="1"/>
  <c r="F48" i="23" s="1"/>
  <c r="F49" i="23" s="1"/>
  <c r="F50" i="23" s="1"/>
  <c r="F51" i="23" s="1"/>
  <c r="F52" i="23" s="1"/>
  <c r="F53" i="23" s="1"/>
  <c r="F54" i="23" s="1"/>
  <c r="F55" i="23" s="1"/>
  <c r="F56" i="23" s="1"/>
  <c r="F57" i="23" s="1"/>
  <c r="F58" i="23" s="1"/>
  <c r="F59" i="23" s="1"/>
  <c r="F60" i="23" s="1"/>
  <c r="F61" i="23" s="1"/>
  <c r="F62" i="23" s="1"/>
  <c r="F63" i="23" s="1"/>
  <c r="F64" i="23" s="1"/>
  <c r="F65" i="23" s="1"/>
  <c r="F66" i="23" s="1"/>
  <c r="F67" i="23" s="1"/>
  <c r="F68" i="23" s="1"/>
  <c r="F69" i="23" s="1"/>
  <c r="F70" i="23" s="1"/>
  <c r="C85" i="21"/>
  <c r="D85" i="21" s="1"/>
  <c r="N14" i="27"/>
  <c r="A15" i="27"/>
  <c r="N13" i="27"/>
  <c r="N14" i="26"/>
  <c r="A15" i="26"/>
  <c r="N13" i="26"/>
  <c r="N14" i="25"/>
  <c r="A15" i="25"/>
  <c r="N13" i="25"/>
  <c r="N14" i="24"/>
  <c r="A15" i="24"/>
  <c r="N13" i="24"/>
  <c r="N14" i="23"/>
  <c r="A15" i="23"/>
  <c r="N13" i="23"/>
  <c r="A17" i="22"/>
  <c r="N15" i="22"/>
  <c r="N16" i="22"/>
  <c r="A13" i="21"/>
  <c r="N12" i="21"/>
  <c r="N11" i="21"/>
  <c r="N10" i="21"/>
  <c r="N9" i="21"/>
  <c r="D79" i="21"/>
  <c r="M79" i="20"/>
  <c r="M77" i="20"/>
  <c r="D77" i="20"/>
  <c r="J76" i="20"/>
  <c r="D76" i="20"/>
  <c r="D78" i="20" s="1"/>
  <c r="D75" i="20"/>
  <c r="D74" i="20"/>
  <c r="Q72" i="20"/>
  <c r="Q73" i="20" s="1"/>
  <c r="A9" i="20"/>
  <c r="N10" i="20" s="1"/>
  <c r="D3" i="20"/>
  <c r="B3" i="20"/>
  <c r="M1" i="20"/>
  <c r="Q75" i="20" l="1"/>
  <c r="Q76" i="20" s="1"/>
  <c r="D73" i="23"/>
  <c r="F9" i="24"/>
  <c r="C85" i="20"/>
  <c r="D85" i="20" s="1"/>
  <c r="A17" i="27"/>
  <c r="N15" i="27"/>
  <c r="N16" i="27"/>
  <c r="A17" i="26"/>
  <c r="N15" i="26"/>
  <c r="N16" i="26"/>
  <c r="A17" i="25"/>
  <c r="N15" i="25"/>
  <c r="N16" i="25"/>
  <c r="A17" i="24"/>
  <c r="N15" i="24"/>
  <c r="N16" i="24"/>
  <c r="A17" i="23"/>
  <c r="N15" i="23"/>
  <c r="N16" i="23"/>
  <c r="N18" i="22"/>
  <c r="A19" i="22"/>
  <c r="N17" i="22"/>
  <c r="A15" i="21"/>
  <c r="N13" i="21"/>
  <c r="N14" i="21"/>
  <c r="N9" i="20"/>
  <c r="A11" i="20"/>
  <c r="D79" i="20"/>
  <c r="M79" i="19"/>
  <c r="M77" i="19"/>
  <c r="D77" i="19"/>
  <c r="J76" i="19"/>
  <c r="D76" i="19"/>
  <c r="D78" i="19" s="1"/>
  <c r="D75" i="19"/>
  <c r="D74" i="19"/>
  <c r="Q72" i="19"/>
  <c r="Q75" i="19" s="1"/>
  <c r="Q76" i="19" s="1"/>
  <c r="A9" i="19"/>
  <c r="A11" i="19" s="1"/>
  <c r="D3" i="19"/>
  <c r="B3" i="19"/>
  <c r="M1" i="19"/>
  <c r="M79" i="18"/>
  <c r="M77" i="18"/>
  <c r="D77" i="18"/>
  <c r="J76" i="18"/>
  <c r="D76" i="18"/>
  <c r="D78" i="18" s="1"/>
  <c r="D75" i="18"/>
  <c r="C85" i="18" s="1"/>
  <c r="D85" i="18" s="1"/>
  <c r="D74" i="18"/>
  <c r="Q72" i="18"/>
  <c r="Q75" i="18" s="1"/>
  <c r="Q76" i="18" s="1"/>
  <c r="A9" i="18"/>
  <c r="N10" i="18" s="1"/>
  <c r="D3" i="18"/>
  <c r="B3" i="18"/>
  <c r="M1" i="18"/>
  <c r="M79" i="17"/>
  <c r="M77" i="17"/>
  <c r="D77" i="17"/>
  <c r="J76" i="17"/>
  <c r="D76" i="17"/>
  <c r="D78" i="17" s="1"/>
  <c r="D75" i="17"/>
  <c r="D74" i="17"/>
  <c r="Q72" i="17"/>
  <c r="Q73" i="17" s="1"/>
  <c r="A9" i="17"/>
  <c r="A11" i="17" s="1"/>
  <c r="D3" i="17"/>
  <c r="B3" i="17"/>
  <c r="M1" i="17"/>
  <c r="C85" i="19" l="1"/>
  <c r="D85" i="19" s="1"/>
  <c r="D72" i="24"/>
  <c r="F10" i="24"/>
  <c r="F11" i="24" s="1"/>
  <c r="F12" i="24" s="1"/>
  <c r="F13" i="24" s="1"/>
  <c r="F14" i="24" s="1"/>
  <c r="F15" i="24" s="1"/>
  <c r="F16" i="24" s="1"/>
  <c r="F17" i="24" s="1"/>
  <c r="F18" i="24" s="1"/>
  <c r="F19" i="24" s="1"/>
  <c r="F20" i="24" s="1"/>
  <c r="F21" i="24" s="1"/>
  <c r="F22" i="24" s="1"/>
  <c r="F23" i="24" s="1"/>
  <c r="F24" i="24" s="1"/>
  <c r="F25" i="24" s="1"/>
  <c r="F26" i="24" s="1"/>
  <c r="F27" i="24" s="1"/>
  <c r="F28" i="24" s="1"/>
  <c r="F29" i="24" s="1"/>
  <c r="F30" i="24" s="1"/>
  <c r="F31" i="24" s="1"/>
  <c r="F32" i="24" s="1"/>
  <c r="F33" i="24" s="1"/>
  <c r="F34" i="24" s="1"/>
  <c r="F35" i="24" s="1"/>
  <c r="F36" i="24" s="1"/>
  <c r="F37" i="24" s="1"/>
  <c r="F38" i="24" s="1"/>
  <c r="F39" i="24" s="1"/>
  <c r="F40" i="24" s="1"/>
  <c r="F41" i="24" s="1"/>
  <c r="F42" i="24" s="1"/>
  <c r="F43" i="24" s="1"/>
  <c r="F44" i="24" s="1"/>
  <c r="F45" i="24" s="1"/>
  <c r="F46" i="24" s="1"/>
  <c r="F47" i="24" s="1"/>
  <c r="F48" i="24" s="1"/>
  <c r="F49" i="24" s="1"/>
  <c r="F50" i="24" s="1"/>
  <c r="F51" i="24" s="1"/>
  <c r="F52" i="24" s="1"/>
  <c r="F53" i="24" s="1"/>
  <c r="F54" i="24" s="1"/>
  <c r="F55" i="24" s="1"/>
  <c r="F56" i="24" s="1"/>
  <c r="F57" i="24" s="1"/>
  <c r="F58" i="24" s="1"/>
  <c r="F59" i="24" s="1"/>
  <c r="F60" i="24" s="1"/>
  <c r="F61" i="24" s="1"/>
  <c r="F62" i="24" s="1"/>
  <c r="F63" i="24" s="1"/>
  <c r="F64" i="24" s="1"/>
  <c r="F65" i="24" s="1"/>
  <c r="F66" i="24" s="1"/>
  <c r="F67" i="24" s="1"/>
  <c r="F68" i="24" s="1"/>
  <c r="F69" i="24" s="1"/>
  <c r="F70" i="24" s="1"/>
  <c r="N18" i="27"/>
  <c r="A19" i="27"/>
  <c r="N17" i="27"/>
  <c r="N18" i="26"/>
  <c r="A19" i="26"/>
  <c r="N17" i="26"/>
  <c r="N18" i="25"/>
  <c r="A19" i="25"/>
  <c r="N17" i="25"/>
  <c r="N18" i="24"/>
  <c r="A19" i="24"/>
  <c r="N17" i="24"/>
  <c r="N18" i="23"/>
  <c r="A19" i="23"/>
  <c r="N17" i="23"/>
  <c r="A21" i="22"/>
  <c r="N19" i="22"/>
  <c r="N20" i="22"/>
  <c r="N16" i="21"/>
  <c r="A17" i="21"/>
  <c r="N15" i="21"/>
  <c r="A13" i="20"/>
  <c r="N11" i="20"/>
  <c r="N12" i="20"/>
  <c r="N12" i="19"/>
  <c r="A13" i="19"/>
  <c r="N11" i="19"/>
  <c r="N10" i="19"/>
  <c r="N9" i="19"/>
  <c r="Q73" i="19"/>
  <c r="D79" i="19"/>
  <c r="N9" i="18"/>
  <c r="A11" i="18"/>
  <c r="A13" i="18" s="1"/>
  <c r="N14" i="18" s="1"/>
  <c r="Q73" i="18"/>
  <c r="D79" i="18"/>
  <c r="Q75" i="17"/>
  <c r="Q76" i="17" s="1"/>
  <c r="C85" i="17"/>
  <c r="D85" i="17" s="1"/>
  <c r="N12" i="17"/>
  <c r="A13" i="17"/>
  <c r="N11" i="17"/>
  <c r="N10" i="17"/>
  <c r="N9" i="17"/>
  <c r="D79" i="17"/>
  <c r="M79" i="4"/>
  <c r="M77" i="4"/>
  <c r="D77" i="4"/>
  <c r="J76" i="4"/>
  <c r="D76" i="4"/>
  <c r="D78" i="4" s="1"/>
  <c r="D75" i="4"/>
  <c r="D74" i="4"/>
  <c r="Q72" i="4"/>
  <c r="Q73" i="4" s="1"/>
  <c r="A9" i="4"/>
  <c r="N10" i="4" s="1"/>
  <c r="D3" i="4"/>
  <c r="B3" i="4"/>
  <c r="M1" i="4"/>
  <c r="B24" i="1"/>
  <c r="B28" i="1" s="1"/>
  <c r="B22" i="1"/>
  <c r="M10" i="22" s="1"/>
  <c r="M11" i="22" s="1"/>
  <c r="M12" i="22" s="1"/>
  <c r="M13" i="22" s="1"/>
  <c r="M14" i="22" s="1"/>
  <c r="M15" i="22" s="1"/>
  <c r="M16" i="22" s="1"/>
  <c r="M17" i="22" s="1"/>
  <c r="M18" i="22" s="1"/>
  <c r="M19" i="22" s="1"/>
  <c r="M20" i="22" s="1"/>
  <c r="M21" i="22" s="1"/>
  <c r="M22" i="22" s="1"/>
  <c r="M23" i="22" s="1"/>
  <c r="M24" i="22" s="1"/>
  <c r="M25" i="22" s="1"/>
  <c r="M26" i="22" s="1"/>
  <c r="M27" i="22" s="1"/>
  <c r="M28" i="22" s="1"/>
  <c r="M29" i="22" s="1"/>
  <c r="M30" i="22" s="1"/>
  <c r="M31" i="22" s="1"/>
  <c r="M32" i="22" s="1"/>
  <c r="M33" i="22" s="1"/>
  <c r="M34" i="22" s="1"/>
  <c r="M35" i="22" s="1"/>
  <c r="M36" i="22" s="1"/>
  <c r="M37" i="22" s="1"/>
  <c r="M38" i="22" s="1"/>
  <c r="M39" i="22" s="1"/>
  <c r="M40" i="22" s="1"/>
  <c r="M41" i="22" s="1"/>
  <c r="M42" i="22" s="1"/>
  <c r="M43" i="22" s="1"/>
  <c r="M44" i="22" s="1"/>
  <c r="M45" i="22" s="1"/>
  <c r="M46" i="22" s="1"/>
  <c r="M47" i="22" s="1"/>
  <c r="M48" i="22" s="1"/>
  <c r="M49" i="22" s="1"/>
  <c r="M50" i="22" s="1"/>
  <c r="M51" i="22" s="1"/>
  <c r="M52" i="22" s="1"/>
  <c r="M53" i="22" s="1"/>
  <c r="M54" i="22" s="1"/>
  <c r="M55" i="22" s="1"/>
  <c r="M56" i="22" s="1"/>
  <c r="M57" i="22" s="1"/>
  <c r="M58" i="22" s="1"/>
  <c r="M59" i="22" s="1"/>
  <c r="M60" i="22" s="1"/>
  <c r="M61" i="22" s="1"/>
  <c r="M62" i="22" s="1"/>
  <c r="M63" i="22" s="1"/>
  <c r="M64" i="22" s="1"/>
  <c r="M65" i="22" s="1"/>
  <c r="M66" i="22" s="1"/>
  <c r="M67" i="22" s="1"/>
  <c r="M68" i="22" s="1"/>
  <c r="M69" i="22" s="1"/>
  <c r="M70" i="22" s="1"/>
  <c r="M72" i="22" l="1"/>
  <c r="M9" i="23"/>
  <c r="M10" i="23" s="1"/>
  <c r="M11" i="23" s="1"/>
  <c r="M12" i="23" s="1"/>
  <c r="M13" i="23" s="1"/>
  <c r="M14" i="23" s="1"/>
  <c r="M15" i="23" s="1"/>
  <c r="M16" i="23" s="1"/>
  <c r="M17" i="23" s="1"/>
  <c r="M18" i="23" s="1"/>
  <c r="M19" i="23" s="1"/>
  <c r="M20" i="23" s="1"/>
  <c r="M21" i="23" s="1"/>
  <c r="M22" i="23" s="1"/>
  <c r="M23" i="23" s="1"/>
  <c r="M24" i="23" s="1"/>
  <c r="M25" i="23" s="1"/>
  <c r="M26" i="23" s="1"/>
  <c r="M27" i="23" s="1"/>
  <c r="M28" i="23" s="1"/>
  <c r="M29" i="23" s="1"/>
  <c r="M30" i="23" s="1"/>
  <c r="M31" i="23" s="1"/>
  <c r="M32" i="23" s="1"/>
  <c r="M33" i="23" s="1"/>
  <c r="M34" i="23" s="1"/>
  <c r="M35" i="23" s="1"/>
  <c r="M36" i="23" s="1"/>
  <c r="M37" i="23" s="1"/>
  <c r="M38" i="23" s="1"/>
  <c r="M39" i="23" s="1"/>
  <c r="M40" i="23" s="1"/>
  <c r="M41" i="23" s="1"/>
  <c r="M42" i="23" s="1"/>
  <c r="M43" i="23" s="1"/>
  <c r="M44" i="23" s="1"/>
  <c r="M45" i="23" s="1"/>
  <c r="M46" i="23" s="1"/>
  <c r="M47" i="23" s="1"/>
  <c r="M48" i="23" s="1"/>
  <c r="M49" i="23" s="1"/>
  <c r="M50" i="23" s="1"/>
  <c r="M51" i="23" s="1"/>
  <c r="M52" i="23" s="1"/>
  <c r="M53" i="23" s="1"/>
  <c r="M54" i="23" s="1"/>
  <c r="M55" i="23" s="1"/>
  <c r="M56" i="23" s="1"/>
  <c r="M57" i="23" s="1"/>
  <c r="M58" i="23" s="1"/>
  <c r="M59" i="23" s="1"/>
  <c r="M60" i="23" s="1"/>
  <c r="M61" i="23" s="1"/>
  <c r="M62" i="23" s="1"/>
  <c r="M63" i="23" s="1"/>
  <c r="M64" i="23" s="1"/>
  <c r="M65" i="23" s="1"/>
  <c r="M66" i="23" s="1"/>
  <c r="M67" i="23" s="1"/>
  <c r="M68" i="23" s="1"/>
  <c r="M69" i="23" s="1"/>
  <c r="M70" i="23" s="1"/>
  <c r="N12" i="18"/>
  <c r="A15" i="18"/>
  <c r="A17" i="18" s="1"/>
  <c r="D73" i="24"/>
  <c r="F9" i="25"/>
  <c r="A21" i="27"/>
  <c r="N19" i="27"/>
  <c r="N20" i="27"/>
  <c r="A21" i="26"/>
  <c r="N19" i="26"/>
  <c r="N20" i="26"/>
  <c r="A21" i="25"/>
  <c r="N19" i="25"/>
  <c r="N20" i="25"/>
  <c r="A21" i="24"/>
  <c r="N19" i="24"/>
  <c r="N20" i="24"/>
  <c r="A21" i="23"/>
  <c r="N19" i="23"/>
  <c r="N20" i="23"/>
  <c r="N22" i="22"/>
  <c r="A23" i="22"/>
  <c r="N21" i="22"/>
  <c r="N18" i="21"/>
  <c r="A19" i="21"/>
  <c r="N17" i="21"/>
  <c r="N14" i="20"/>
  <c r="A15" i="20"/>
  <c r="N13" i="20"/>
  <c r="A15" i="19"/>
  <c r="N13" i="19"/>
  <c r="N14" i="19"/>
  <c r="N9" i="4"/>
  <c r="N11" i="18"/>
  <c r="N13" i="18"/>
  <c r="N15" i="18"/>
  <c r="C85" i="4"/>
  <c r="D85" i="4" s="1"/>
  <c r="A15" i="17"/>
  <c r="N13" i="17"/>
  <c r="N14" i="17"/>
  <c r="Q75" i="4"/>
  <c r="Q76" i="4" s="1"/>
  <c r="D79" i="4"/>
  <c r="M72" i="23" l="1"/>
  <c r="M9" i="24"/>
  <c r="M10" i="24" s="1"/>
  <c r="M11" i="24" s="1"/>
  <c r="M12" i="24" s="1"/>
  <c r="M13" i="24" s="1"/>
  <c r="M14" i="24" s="1"/>
  <c r="M15" i="24" s="1"/>
  <c r="M16" i="24" s="1"/>
  <c r="M17" i="24" s="1"/>
  <c r="M18" i="24" s="1"/>
  <c r="M19" i="24" s="1"/>
  <c r="M20" i="24" s="1"/>
  <c r="M21" i="24" s="1"/>
  <c r="M22" i="24" s="1"/>
  <c r="M23" i="24" s="1"/>
  <c r="M24" i="24" s="1"/>
  <c r="M25" i="24" s="1"/>
  <c r="M26" i="24" s="1"/>
  <c r="M27" i="24" s="1"/>
  <c r="M28" i="24" s="1"/>
  <c r="M29" i="24" s="1"/>
  <c r="M30" i="24" s="1"/>
  <c r="M31" i="24" s="1"/>
  <c r="M32" i="24" s="1"/>
  <c r="M33" i="24" s="1"/>
  <c r="M34" i="24" s="1"/>
  <c r="M35" i="24" s="1"/>
  <c r="M36" i="24" s="1"/>
  <c r="M37" i="24" s="1"/>
  <c r="M38" i="24" s="1"/>
  <c r="M39" i="24" s="1"/>
  <c r="M40" i="24" s="1"/>
  <c r="M41" i="24" s="1"/>
  <c r="M42" i="24" s="1"/>
  <c r="M43" i="24" s="1"/>
  <c r="M44" i="24" s="1"/>
  <c r="M45" i="24" s="1"/>
  <c r="M46" i="24" s="1"/>
  <c r="M47" i="24" s="1"/>
  <c r="M48" i="24" s="1"/>
  <c r="M49" i="24" s="1"/>
  <c r="M50" i="24" s="1"/>
  <c r="M51" i="24" s="1"/>
  <c r="M52" i="24" s="1"/>
  <c r="M53" i="24" s="1"/>
  <c r="M54" i="24" s="1"/>
  <c r="M55" i="24" s="1"/>
  <c r="M56" i="24" s="1"/>
  <c r="M57" i="24" s="1"/>
  <c r="M58" i="24" s="1"/>
  <c r="M59" i="24" s="1"/>
  <c r="M60" i="24" s="1"/>
  <c r="M61" i="24" s="1"/>
  <c r="M62" i="24" s="1"/>
  <c r="M63" i="24" s="1"/>
  <c r="M64" i="24" s="1"/>
  <c r="M65" i="24" s="1"/>
  <c r="M66" i="24" s="1"/>
  <c r="M67" i="24" s="1"/>
  <c r="M68" i="24" s="1"/>
  <c r="M69" i="24" s="1"/>
  <c r="M70" i="24" s="1"/>
  <c r="N16" i="18"/>
  <c r="D72" i="25"/>
  <c r="F10" i="25"/>
  <c r="F11" i="25" s="1"/>
  <c r="F12" i="25" s="1"/>
  <c r="F13" i="25" s="1"/>
  <c r="F14" i="25" s="1"/>
  <c r="F15" i="25" s="1"/>
  <c r="F16" i="25" s="1"/>
  <c r="F17" i="25" s="1"/>
  <c r="F18" i="25" s="1"/>
  <c r="F19" i="25" s="1"/>
  <c r="F20" i="25" s="1"/>
  <c r="F21" i="25" s="1"/>
  <c r="F22" i="25" s="1"/>
  <c r="F23" i="25" s="1"/>
  <c r="F24" i="25" s="1"/>
  <c r="F25" i="25" s="1"/>
  <c r="F26" i="25" s="1"/>
  <c r="F27" i="25" s="1"/>
  <c r="F28" i="25" s="1"/>
  <c r="F29" i="25" s="1"/>
  <c r="F30" i="25" s="1"/>
  <c r="F31" i="25" s="1"/>
  <c r="F32" i="25" s="1"/>
  <c r="F33" i="25" s="1"/>
  <c r="F34" i="25" s="1"/>
  <c r="F35" i="25" s="1"/>
  <c r="F36" i="25" s="1"/>
  <c r="F37" i="25" s="1"/>
  <c r="F38" i="25" s="1"/>
  <c r="F39" i="25" s="1"/>
  <c r="F40" i="25" s="1"/>
  <c r="F41" i="25" s="1"/>
  <c r="F42" i="25" s="1"/>
  <c r="F43" i="25" s="1"/>
  <c r="F44" i="25" s="1"/>
  <c r="F45" i="25" s="1"/>
  <c r="F46" i="25" s="1"/>
  <c r="F47" i="25" s="1"/>
  <c r="F48" i="25" s="1"/>
  <c r="F49" i="25" s="1"/>
  <c r="F50" i="25" s="1"/>
  <c r="F51" i="25" s="1"/>
  <c r="F52" i="25" s="1"/>
  <c r="F53" i="25" s="1"/>
  <c r="F54" i="25" s="1"/>
  <c r="F55" i="25" s="1"/>
  <c r="F56" i="25" s="1"/>
  <c r="F57" i="25" s="1"/>
  <c r="F58" i="25" s="1"/>
  <c r="F59" i="25" s="1"/>
  <c r="F60" i="25" s="1"/>
  <c r="F61" i="25" s="1"/>
  <c r="F62" i="25" s="1"/>
  <c r="F63" i="25" s="1"/>
  <c r="F64" i="25" s="1"/>
  <c r="F65" i="25" s="1"/>
  <c r="F66" i="25" s="1"/>
  <c r="F67" i="25" s="1"/>
  <c r="F68" i="25" s="1"/>
  <c r="F69" i="25" s="1"/>
  <c r="F70" i="25" s="1"/>
  <c r="N22" i="27"/>
  <c r="A23" i="27"/>
  <c r="N21" i="27"/>
  <c r="N22" i="26"/>
  <c r="A23" i="26"/>
  <c r="N21" i="26"/>
  <c r="N22" i="25"/>
  <c r="A23" i="25"/>
  <c r="N21" i="25"/>
  <c r="N22" i="24"/>
  <c r="A23" i="24"/>
  <c r="N21" i="24"/>
  <c r="N22" i="23"/>
  <c r="A23" i="23"/>
  <c r="N21" i="23"/>
  <c r="A25" i="22"/>
  <c r="N23" i="22"/>
  <c r="N24" i="22"/>
  <c r="N19" i="21"/>
  <c r="N20" i="21"/>
  <c r="A21" i="21"/>
  <c r="A17" i="20"/>
  <c r="N15" i="20"/>
  <c r="N16" i="20"/>
  <c r="N16" i="19"/>
  <c r="A17" i="19"/>
  <c r="N15" i="19"/>
  <c r="N18" i="18"/>
  <c r="A19" i="18"/>
  <c r="N17" i="18"/>
  <c r="N16" i="17"/>
  <c r="A17" i="17"/>
  <c r="N15" i="17"/>
  <c r="M72" i="24" l="1"/>
  <c r="M9" i="25"/>
  <c r="M10" i="25" s="1"/>
  <c r="M11" i="25" s="1"/>
  <c r="M12" i="25" s="1"/>
  <c r="M13" i="25" s="1"/>
  <c r="M14" i="25" s="1"/>
  <c r="M15" i="25" s="1"/>
  <c r="M16" i="25" s="1"/>
  <c r="M17" i="25" s="1"/>
  <c r="M18" i="25" s="1"/>
  <c r="M19" i="25" s="1"/>
  <c r="M20" i="25" s="1"/>
  <c r="M21" i="25" s="1"/>
  <c r="M22" i="25" s="1"/>
  <c r="M23" i="25" s="1"/>
  <c r="M24" i="25" s="1"/>
  <c r="M25" i="25" s="1"/>
  <c r="M26" i="25" s="1"/>
  <c r="M27" i="25" s="1"/>
  <c r="M28" i="25" s="1"/>
  <c r="M29" i="25" s="1"/>
  <c r="M30" i="25" s="1"/>
  <c r="M31" i="25" s="1"/>
  <c r="M32" i="25" s="1"/>
  <c r="M33" i="25" s="1"/>
  <c r="M34" i="25" s="1"/>
  <c r="M35" i="25" s="1"/>
  <c r="M36" i="25" s="1"/>
  <c r="M37" i="25" s="1"/>
  <c r="M38" i="25" s="1"/>
  <c r="M39" i="25" s="1"/>
  <c r="M40" i="25" s="1"/>
  <c r="M41" i="25" s="1"/>
  <c r="M42" i="25" s="1"/>
  <c r="M43" i="25" s="1"/>
  <c r="M44" i="25" s="1"/>
  <c r="M45" i="25" s="1"/>
  <c r="M46" i="25" s="1"/>
  <c r="M47" i="25" s="1"/>
  <c r="M48" i="25" s="1"/>
  <c r="M49" i="25" s="1"/>
  <c r="M50" i="25" s="1"/>
  <c r="M51" i="25" s="1"/>
  <c r="M52" i="25" s="1"/>
  <c r="M53" i="25" s="1"/>
  <c r="M54" i="25" s="1"/>
  <c r="M55" i="25" s="1"/>
  <c r="M56" i="25" s="1"/>
  <c r="M57" i="25" s="1"/>
  <c r="M58" i="25" s="1"/>
  <c r="M59" i="25" s="1"/>
  <c r="M60" i="25" s="1"/>
  <c r="M61" i="25" s="1"/>
  <c r="M62" i="25" s="1"/>
  <c r="M63" i="25" s="1"/>
  <c r="M64" i="25" s="1"/>
  <c r="M65" i="25" s="1"/>
  <c r="M66" i="25" s="1"/>
  <c r="M67" i="25" s="1"/>
  <c r="M68" i="25" s="1"/>
  <c r="M69" i="25" s="1"/>
  <c r="M70" i="25" s="1"/>
  <c r="D73" i="25"/>
  <c r="F9" i="26"/>
  <c r="A25" i="27"/>
  <c r="N23" i="27"/>
  <c r="N24" i="27"/>
  <c r="A25" i="26"/>
  <c r="N23" i="26"/>
  <c r="N24" i="26"/>
  <c r="A25" i="25"/>
  <c r="N23" i="25"/>
  <c r="N24" i="25"/>
  <c r="A25" i="24"/>
  <c r="N23" i="24"/>
  <c r="N24" i="24"/>
  <c r="A25" i="23"/>
  <c r="N23" i="23"/>
  <c r="N24" i="23"/>
  <c r="N26" i="22"/>
  <c r="A27" i="22"/>
  <c r="N25" i="22"/>
  <c r="A23" i="21"/>
  <c r="N21" i="21"/>
  <c r="N22" i="21"/>
  <c r="N18" i="20"/>
  <c r="A19" i="20"/>
  <c r="N17" i="20"/>
  <c r="A19" i="19"/>
  <c r="N17" i="19"/>
  <c r="N18" i="19"/>
  <c r="A21" i="18"/>
  <c r="N19" i="18"/>
  <c r="N20" i="18"/>
  <c r="A19" i="17"/>
  <c r="N17" i="17"/>
  <c r="N18" i="17"/>
  <c r="M9" i="26" l="1"/>
  <c r="M10" i="26" s="1"/>
  <c r="M11" i="26" s="1"/>
  <c r="M12" i="26" s="1"/>
  <c r="M13" i="26" s="1"/>
  <c r="M14" i="26" s="1"/>
  <c r="M15" i="26" s="1"/>
  <c r="M16" i="26" s="1"/>
  <c r="M17" i="26" s="1"/>
  <c r="M18" i="26" s="1"/>
  <c r="M19" i="26" s="1"/>
  <c r="M20" i="26" s="1"/>
  <c r="M21" i="26" s="1"/>
  <c r="M22" i="26" s="1"/>
  <c r="M23" i="26" s="1"/>
  <c r="M24" i="26" s="1"/>
  <c r="M25" i="26" s="1"/>
  <c r="M26" i="26" s="1"/>
  <c r="M27" i="26" s="1"/>
  <c r="M28" i="26" s="1"/>
  <c r="M29" i="26" s="1"/>
  <c r="M30" i="26" s="1"/>
  <c r="M31" i="26" s="1"/>
  <c r="M32" i="26" s="1"/>
  <c r="M33" i="26" s="1"/>
  <c r="M34" i="26" s="1"/>
  <c r="M35" i="26" s="1"/>
  <c r="M36" i="26" s="1"/>
  <c r="M37" i="26" s="1"/>
  <c r="M38" i="26" s="1"/>
  <c r="M39" i="26" s="1"/>
  <c r="M40" i="26" s="1"/>
  <c r="M41" i="26" s="1"/>
  <c r="M42" i="26" s="1"/>
  <c r="M43" i="26" s="1"/>
  <c r="M44" i="26" s="1"/>
  <c r="M45" i="26" s="1"/>
  <c r="M46" i="26" s="1"/>
  <c r="M47" i="26" s="1"/>
  <c r="M48" i="26" s="1"/>
  <c r="M49" i="26" s="1"/>
  <c r="M50" i="26" s="1"/>
  <c r="M51" i="26" s="1"/>
  <c r="M52" i="26" s="1"/>
  <c r="M53" i="26" s="1"/>
  <c r="M54" i="26" s="1"/>
  <c r="M55" i="26" s="1"/>
  <c r="M56" i="26" s="1"/>
  <c r="M57" i="26" s="1"/>
  <c r="M58" i="26" s="1"/>
  <c r="M59" i="26" s="1"/>
  <c r="M60" i="26" s="1"/>
  <c r="M61" i="26" s="1"/>
  <c r="M62" i="26" s="1"/>
  <c r="M63" i="26" s="1"/>
  <c r="M64" i="26" s="1"/>
  <c r="M65" i="26" s="1"/>
  <c r="M66" i="26" s="1"/>
  <c r="M67" i="26" s="1"/>
  <c r="M68" i="26" s="1"/>
  <c r="M69" i="26" s="1"/>
  <c r="M70" i="26" s="1"/>
  <c r="M72" i="25"/>
  <c r="D72" i="26"/>
  <c r="F10" i="26"/>
  <c r="F11" i="26" s="1"/>
  <c r="F12" i="26" s="1"/>
  <c r="F13" i="26" s="1"/>
  <c r="F14" i="26" s="1"/>
  <c r="F15" i="26" s="1"/>
  <c r="F16" i="26" s="1"/>
  <c r="F17" i="26" s="1"/>
  <c r="F18" i="26" s="1"/>
  <c r="F19" i="26" s="1"/>
  <c r="F20" i="26" s="1"/>
  <c r="F21" i="26" s="1"/>
  <c r="F22" i="26" s="1"/>
  <c r="F23" i="26" s="1"/>
  <c r="F24" i="26" s="1"/>
  <c r="F25" i="26" s="1"/>
  <c r="F26" i="26" s="1"/>
  <c r="F27" i="26" s="1"/>
  <c r="F28" i="26" s="1"/>
  <c r="F29" i="26" s="1"/>
  <c r="F30" i="26" s="1"/>
  <c r="F31" i="26" s="1"/>
  <c r="F32" i="26" s="1"/>
  <c r="F33" i="26" s="1"/>
  <c r="F34" i="26" s="1"/>
  <c r="F35" i="26" s="1"/>
  <c r="F36" i="26" s="1"/>
  <c r="F37" i="26" s="1"/>
  <c r="F38" i="26" s="1"/>
  <c r="F39" i="26" s="1"/>
  <c r="F40" i="26" s="1"/>
  <c r="F41" i="26" s="1"/>
  <c r="F42" i="26" s="1"/>
  <c r="F43" i="26" s="1"/>
  <c r="F44" i="26" s="1"/>
  <c r="F45" i="26" s="1"/>
  <c r="F46" i="26" s="1"/>
  <c r="F47" i="26" s="1"/>
  <c r="F48" i="26" s="1"/>
  <c r="F49" i="26" s="1"/>
  <c r="F50" i="26" s="1"/>
  <c r="F51" i="26" s="1"/>
  <c r="F52" i="26" s="1"/>
  <c r="F53" i="26" s="1"/>
  <c r="F54" i="26" s="1"/>
  <c r="F55" i="26" s="1"/>
  <c r="F56" i="26" s="1"/>
  <c r="F57" i="26" s="1"/>
  <c r="F58" i="26" s="1"/>
  <c r="F59" i="26" s="1"/>
  <c r="F60" i="26" s="1"/>
  <c r="F61" i="26" s="1"/>
  <c r="F62" i="26" s="1"/>
  <c r="F63" i="26" s="1"/>
  <c r="F64" i="26" s="1"/>
  <c r="F65" i="26" s="1"/>
  <c r="F66" i="26" s="1"/>
  <c r="F67" i="26" s="1"/>
  <c r="F68" i="26" s="1"/>
  <c r="F69" i="26" s="1"/>
  <c r="F70" i="26" s="1"/>
  <c r="N26" i="27"/>
  <c r="A27" i="27"/>
  <c r="N25" i="27"/>
  <c r="A27" i="26"/>
  <c r="N25" i="26"/>
  <c r="N26" i="26"/>
  <c r="N26" i="25"/>
  <c r="A27" i="25"/>
  <c r="N25" i="25"/>
  <c r="N26" i="24"/>
  <c r="A27" i="24"/>
  <c r="N25" i="24"/>
  <c r="A27" i="23"/>
  <c r="N25" i="23"/>
  <c r="N26" i="23"/>
  <c r="A29" i="22"/>
  <c r="N27" i="22"/>
  <c r="N28" i="22"/>
  <c r="N24" i="21"/>
  <c r="A25" i="21"/>
  <c r="N23" i="21"/>
  <c r="A21" i="20"/>
  <c r="N19" i="20"/>
  <c r="N20" i="20"/>
  <c r="N20" i="19"/>
  <c r="A21" i="19"/>
  <c r="N19" i="19"/>
  <c r="N22" i="18"/>
  <c r="A23" i="18"/>
  <c r="N21" i="18"/>
  <c r="N20" i="17"/>
  <c r="A21" i="17"/>
  <c r="N19" i="17"/>
  <c r="M72" i="26" l="1"/>
  <c r="M9" i="27"/>
  <c r="M10" i="27" s="1"/>
  <c r="M11" i="27" s="1"/>
  <c r="M12" i="27" s="1"/>
  <c r="M13" i="27" s="1"/>
  <c r="M14" i="27" s="1"/>
  <c r="M15" i="27" s="1"/>
  <c r="M16" i="27" s="1"/>
  <c r="M17" i="27" s="1"/>
  <c r="M18" i="27" s="1"/>
  <c r="M19" i="27" s="1"/>
  <c r="M20" i="27" s="1"/>
  <c r="M21" i="27" s="1"/>
  <c r="M22" i="27" s="1"/>
  <c r="M23" i="27" s="1"/>
  <c r="M24" i="27" s="1"/>
  <c r="M25" i="27" s="1"/>
  <c r="M26" i="27" s="1"/>
  <c r="M27" i="27" s="1"/>
  <c r="M28" i="27" s="1"/>
  <c r="M29" i="27" s="1"/>
  <c r="M30" i="27" s="1"/>
  <c r="M31" i="27" s="1"/>
  <c r="M32" i="27" s="1"/>
  <c r="M33" i="27" s="1"/>
  <c r="M34" i="27" s="1"/>
  <c r="M35" i="27" s="1"/>
  <c r="M36" i="27" s="1"/>
  <c r="M37" i="27" s="1"/>
  <c r="M38" i="27" s="1"/>
  <c r="M39" i="27" s="1"/>
  <c r="M40" i="27" s="1"/>
  <c r="M41" i="27" s="1"/>
  <c r="M42" i="27" s="1"/>
  <c r="M43" i="27" s="1"/>
  <c r="M44" i="27" s="1"/>
  <c r="M45" i="27" s="1"/>
  <c r="M46" i="27" s="1"/>
  <c r="M47" i="27" s="1"/>
  <c r="M48" i="27" s="1"/>
  <c r="M49" i="27" s="1"/>
  <c r="M50" i="27" s="1"/>
  <c r="M51" i="27" s="1"/>
  <c r="M52" i="27" s="1"/>
  <c r="M53" i="27" s="1"/>
  <c r="M54" i="27" s="1"/>
  <c r="M55" i="27" s="1"/>
  <c r="M56" i="27" s="1"/>
  <c r="M57" i="27" s="1"/>
  <c r="M58" i="27" s="1"/>
  <c r="M59" i="27" s="1"/>
  <c r="M60" i="27" s="1"/>
  <c r="M61" i="27" s="1"/>
  <c r="M62" i="27" s="1"/>
  <c r="M63" i="27" s="1"/>
  <c r="M64" i="27" s="1"/>
  <c r="M65" i="27" s="1"/>
  <c r="M66" i="27" s="1"/>
  <c r="M67" i="27" s="1"/>
  <c r="M68" i="27" s="1"/>
  <c r="M69" i="27" s="1"/>
  <c r="M70" i="27" s="1"/>
  <c r="D73" i="26"/>
  <c r="F9" i="27"/>
  <c r="A29" i="27"/>
  <c r="N27" i="27"/>
  <c r="N28" i="27"/>
  <c r="N28" i="26"/>
  <c r="A29" i="26"/>
  <c r="N27" i="26"/>
  <c r="A29" i="25"/>
  <c r="N27" i="25"/>
  <c r="N28" i="25"/>
  <c r="A29" i="24"/>
  <c r="N27" i="24"/>
  <c r="N28" i="24"/>
  <c r="A29" i="23"/>
  <c r="N28" i="23"/>
  <c r="N27" i="23"/>
  <c r="N30" i="22"/>
  <c r="A31" i="22"/>
  <c r="N29" i="22"/>
  <c r="A27" i="21"/>
  <c r="N25" i="21"/>
  <c r="N26" i="21"/>
  <c r="N22" i="20"/>
  <c r="A23" i="20"/>
  <c r="N21" i="20"/>
  <c r="A23" i="19"/>
  <c r="N21" i="19"/>
  <c r="N22" i="19"/>
  <c r="A25" i="18"/>
  <c r="N23" i="18"/>
  <c r="N24" i="18"/>
  <c r="A23" i="17"/>
  <c r="N21" i="17"/>
  <c r="N22" i="17"/>
  <c r="M72" i="27" l="1"/>
  <c r="M9" i="4"/>
  <c r="M10" i="4" s="1"/>
  <c r="M11" i="4" s="1"/>
  <c r="M12" i="4" s="1"/>
  <c r="M13" i="4" s="1"/>
  <c r="M14" i="4" s="1"/>
  <c r="M15" i="4" s="1"/>
  <c r="M16" i="4" s="1"/>
  <c r="D72" i="27"/>
  <c r="F10" i="27"/>
  <c r="F11" i="27" s="1"/>
  <c r="F12" i="27" s="1"/>
  <c r="F13" i="27" s="1"/>
  <c r="F14" i="27" s="1"/>
  <c r="F15" i="27" s="1"/>
  <c r="F16" i="27" s="1"/>
  <c r="F17" i="27" s="1"/>
  <c r="F18" i="27" s="1"/>
  <c r="F19" i="27" s="1"/>
  <c r="F20" i="27" s="1"/>
  <c r="F21" i="27" s="1"/>
  <c r="F22" i="27" s="1"/>
  <c r="F23" i="27" s="1"/>
  <c r="F24" i="27" s="1"/>
  <c r="F25" i="27" s="1"/>
  <c r="F26" i="27" s="1"/>
  <c r="F27" i="27" s="1"/>
  <c r="F28" i="27" s="1"/>
  <c r="F29" i="27" s="1"/>
  <c r="F30" i="27" s="1"/>
  <c r="F31" i="27" s="1"/>
  <c r="F32" i="27" s="1"/>
  <c r="F33" i="27" s="1"/>
  <c r="F34" i="27" s="1"/>
  <c r="F35" i="27" s="1"/>
  <c r="F36" i="27" s="1"/>
  <c r="F37" i="27" s="1"/>
  <c r="F38" i="27" s="1"/>
  <c r="F39" i="27" s="1"/>
  <c r="F40" i="27" s="1"/>
  <c r="F41" i="27" s="1"/>
  <c r="F42" i="27" s="1"/>
  <c r="F43" i="27" s="1"/>
  <c r="F44" i="27" s="1"/>
  <c r="F45" i="27" s="1"/>
  <c r="F46" i="27" s="1"/>
  <c r="F47" i="27" s="1"/>
  <c r="F48" i="27" s="1"/>
  <c r="F49" i="27" s="1"/>
  <c r="F50" i="27" s="1"/>
  <c r="F51" i="27" s="1"/>
  <c r="F52" i="27" s="1"/>
  <c r="F53" i="27" s="1"/>
  <c r="F54" i="27" s="1"/>
  <c r="F55" i="27" s="1"/>
  <c r="F56" i="27" s="1"/>
  <c r="F57" i="27" s="1"/>
  <c r="F58" i="27" s="1"/>
  <c r="F59" i="27" s="1"/>
  <c r="F60" i="27" s="1"/>
  <c r="F61" i="27" s="1"/>
  <c r="F62" i="27" s="1"/>
  <c r="F63" i="27" s="1"/>
  <c r="F64" i="27" s="1"/>
  <c r="F65" i="27" s="1"/>
  <c r="F66" i="27" s="1"/>
  <c r="F67" i="27" s="1"/>
  <c r="F68" i="27" s="1"/>
  <c r="F69" i="27" s="1"/>
  <c r="F70" i="27" s="1"/>
  <c r="N30" i="27"/>
  <c r="A31" i="27"/>
  <c r="N29" i="27"/>
  <c r="A31" i="26"/>
  <c r="N29" i="26"/>
  <c r="N30" i="26"/>
  <c r="N30" i="25"/>
  <c r="A31" i="25"/>
  <c r="N29" i="25"/>
  <c r="N30" i="24"/>
  <c r="A31" i="24"/>
  <c r="N29" i="24"/>
  <c r="N30" i="23"/>
  <c r="A31" i="23"/>
  <c r="N29" i="23"/>
  <c r="A33" i="22"/>
  <c r="N31" i="22"/>
  <c r="N32" i="22"/>
  <c r="N28" i="21"/>
  <c r="A29" i="21"/>
  <c r="N27" i="21"/>
  <c r="N24" i="20"/>
  <c r="N23" i="20"/>
  <c r="A25" i="20"/>
  <c r="N24" i="19"/>
  <c r="A25" i="19"/>
  <c r="N23" i="19"/>
  <c r="N26" i="18"/>
  <c r="A27" i="18"/>
  <c r="N25" i="18"/>
  <c r="N24" i="17"/>
  <c r="A25" i="17"/>
  <c r="N23" i="17"/>
  <c r="D73" i="27" l="1"/>
  <c r="F9" i="4"/>
  <c r="A33" i="27"/>
  <c r="N31" i="27"/>
  <c r="N32" i="27"/>
  <c r="N32" i="26"/>
  <c r="A33" i="26"/>
  <c r="N31" i="26"/>
  <c r="A33" i="25"/>
  <c r="N31" i="25"/>
  <c r="N32" i="25"/>
  <c r="A33" i="24"/>
  <c r="N31" i="24"/>
  <c r="N32" i="24"/>
  <c r="A33" i="23"/>
  <c r="N31" i="23"/>
  <c r="N32" i="23"/>
  <c r="N34" i="22"/>
  <c r="A35" i="22"/>
  <c r="N33" i="22"/>
  <c r="N30" i="21"/>
  <c r="A31" i="21"/>
  <c r="N29" i="21"/>
  <c r="A27" i="20"/>
  <c r="N25" i="20"/>
  <c r="N26" i="20"/>
  <c r="N26" i="19"/>
  <c r="A27" i="19"/>
  <c r="N25" i="19"/>
  <c r="A29" i="18"/>
  <c r="N27" i="18"/>
  <c r="N28" i="18"/>
  <c r="A27" i="17"/>
  <c r="N25" i="17"/>
  <c r="N26" i="17"/>
  <c r="M17" i="4"/>
  <c r="D72" i="4" l="1"/>
  <c r="F10" i="4"/>
  <c r="F11" i="4" s="1"/>
  <c r="N34" i="27"/>
  <c r="A35" i="27"/>
  <c r="N33" i="27"/>
  <c r="A35" i="26"/>
  <c r="N33" i="26"/>
  <c r="N34" i="26"/>
  <c r="N34" i="25"/>
  <c r="A35" i="25"/>
  <c r="N33" i="25"/>
  <c r="N34" i="24"/>
  <c r="A35" i="24"/>
  <c r="N33" i="24"/>
  <c r="N34" i="23"/>
  <c r="A35" i="23"/>
  <c r="N33" i="23"/>
  <c r="A37" i="22"/>
  <c r="N35" i="22"/>
  <c r="N36" i="22"/>
  <c r="A33" i="21"/>
  <c r="N31" i="21"/>
  <c r="N32" i="21"/>
  <c r="N28" i="20"/>
  <c r="A29" i="20"/>
  <c r="N27" i="20"/>
  <c r="A29" i="19"/>
  <c r="N27" i="19"/>
  <c r="N28" i="19"/>
  <c r="N30" i="18"/>
  <c r="A31" i="18"/>
  <c r="N29" i="18"/>
  <c r="N28" i="17"/>
  <c r="A29" i="17"/>
  <c r="N27" i="17"/>
  <c r="M18" i="4"/>
  <c r="A11" i="4" l="1"/>
  <c r="F12" i="4"/>
  <c r="F13" i="4" s="1"/>
  <c r="F14" i="4" s="1"/>
  <c r="F15" i="4" s="1"/>
  <c r="F16" i="4" s="1"/>
  <c r="F17" i="4" s="1"/>
  <c r="A37" i="27"/>
  <c r="N35" i="27"/>
  <c r="N36" i="27"/>
  <c r="N36" i="26"/>
  <c r="A37" i="26"/>
  <c r="N35" i="26"/>
  <c r="A37" i="25"/>
  <c r="N35" i="25"/>
  <c r="N36" i="25"/>
  <c r="A37" i="24"/>
  <c r="N35" i="24"/>
  <c r="N36" i="24"/>
  <c r="A37" i="23"/>
  <c r="N35" i="23"/>
  <c r="N36" i="23"/>
  <c r="N38" i="22"/>
  <c r="A39" i="22"/>
  <c r="N37" i="22"/>
  <c r="N34" i="21"/>
  <c r="A35" i="21"/>
  <c r="N33" i="21"/>
  <c r="A31" i="20"/>
  <c r="N29" i="20"/>
  <c r="N30" i="20"/>
  <c r="N30" i="19"/>
  <c r="A31" i="19"/>
  <c r="N29" i="19"/>
  <c r="A33" i="18"/>
  <c r="N31" i="18"/>
  <c r="N32" i="18"/>
  <c r="A31" i="17"/>
  <c r="N29" i="17"/>
  <c r="N30" i="17"/>
  <c r="F18" i="4"/>
  <c r="M19" i="4"/>
  <c r="A13" i="4" l="1"/>
  <c r="N12" i="4"/>
  <c r="N11" i="4"/>
  <c r="N38" i="27"/>
  <c r="A39" i="27"/>
  <c r="N37" i="27"/>
  <c r="A39" i="26"/>
  <c r="N37" i="26"/>
  <c r="N38" i="26"/>
  <c r="N38" i="25"/>
  <c r="A39" i="25"/>
  <c r="N37" i="25"/>
  <c r="N38" i="24"/>
  <c r="A39" i="24"/>
  <c r="N37" i="24"/>
  <c r="N38" i="23"/>
  <c r="A39" i="23"/>
  <c r="N37" i="23"/>
  <c r="A41" i="22"/>
  <c r="N39" i="22"/>
  <c r="N40" i="22"/>
  <c r="A37" i="21"/>
  <c r="N35" i="21"/>
  <c r="N36" i="21"/>
  <c r="N32" i="20"/>
  <c r="A33" i="20"/>
  <c r="N31" i="20"/>
  <c r="A33" i="19"/>
  <c r="N31" i="19"/>
  <c r="N32" i="19"/>
  <c r="N34" i="18"/>
  <c r="A35" i="18"/>
  <c r="N33" i="18"/>
  <c r="N32" i="17"/>
  <c r="A33" i="17"/>
  <c r="N31" i="17"/>
  <c r="F19" i="4"/>
  <c r="M20" i="4"/>
  <c r="N14" i="4" l="1"/>
  <c r="N13" i="4"/>
  <c r="A15" i="4"/>
  <c r="A41" i="27"/>
  <c r="N39" i="27"/>
  <c r="N40" i="27"/>
  <c r="N40" i="26"/>
  <c r="A41" i="26"/>
  <c r="N39" i="26"/>
  <c r="A41" i="25"/>
  <c r="N39" i="25"/>
  <c r="N40" i="25"/>
  <c r="A41" i="24"/>
  <c r="N39" i="24"/>
  <c r="N40" i="24"/>
  <c r="A41" i="23"/>
  <c r="N39" i="23"/>
  <c r="N40" i="23"/>
  <c r="N42" i="22"/>
  <c r="A43" i="22"/>
  <c r="N41" i="22"/>
  <c r="N38" i="21"/>
  <c r="A39" i="21"/>
  <c r="N37" i="21"/>
  <c r="N34" i="20"/>
  <c r="A35" i="20"/>
  <c r="N33" i="20"/>
  <c r="N34" i="19"/>
  <c r="A35" i="19"/>
  <c r="N33" i="19"/>
  <c r="A37" i="18"/>
  <c r="N35" i="18"/>
  <c r="N36" i="18"/>
  <c r="A35" i="17"/>
  <c r="N33" i="17"/>
  <c r="N34" i="17"/>
  <c r="F20" i="4"/>
  <c r="M21" i="4"/>
  <c r="A17" i="4" l="1"/>
  <c r="N16" i="4"/>
  <c r="N15" i="4"/>
  <c r="N42" i="27"/>
  <c r="A43" i="27"/>
  <c r="N41" i="27"/>
  <c r="A43" i="26"/>
  <c r="N41" i="26"/>
  <c r="N42" i="26"/>
  <c r="N42" i="25"/>
  <c r="A43" i="25"/>
  <c r="N41" i="25"/>
  <c r="N42" i="24"/>
  <c r="A43" i="24"/>
  <c r="N41" i="24"/>
  <c r="N42" i="23"/>
  <c r="A43" i="23"/>
  <c r="N41" i="23"/>
  <c r="A45" i="22"/>
  <c r="N43" i="22"/>
  <c r="N44" i="22"/>
  <c r="A41" i="21"/>
  <c r="N39" i="21"/>
  <c r="N40" i="21"/>
  <c r="A37" i="20"/>
  <c r="N35" i="20"/>
  <c r="N36" i="20"/>
  <c r="A37" i="19"/>
  <c r="N35" i="19"/>
  <c r="N36" i="19"/>
  <c r="N38" i="18"/>
  <c r="A39" i="18"/>
  <c r="N37" i="18"/>
  <c r="N36" i="17"/>
  <c r="A37" i="17"/>
  <c r="N35" i="17"/>
  <c r="F21" i="4"/>
  <c r="M22" i="4"/>
  <c r="M23" i="4" s="1"/>
  <c r="N18" i="4" l="1"/>
  <c r="N17" i="4"/>
  <c r="A19" i="4"/>
  <c r="A45" i="27"/>
  <c r="N43" i="27"/>
  <c r="N44" i="27"/>
  <c r="N44" i="26"/>
  <c r="A45" i="26"/>
  <c r="N43" i="26"/>
  <c r="A45" i="25"/>
  <c r="N43" i="25"/>
  <c r="N44" i="25"/>
  <c r="A45" i="24"/>
  <c r="N43" i="24"/>
  <c r="N44" i="24"/>
  <c r="A45" i="23"/>
  <c r="N43" i="23"/>
  <c r="N44" i="23"/>
  <c r="N46" i="22"/>
  <c r="A47" i="22"/>
  <c r="N45" i="22"/>
  <c r="N42" i="21"/>
  <c r="A43" i="21"/>
  <c r="N41" i="21"/>
  <c r="N38" i="20"/>
  <c r="A39" i="20"/>
  <c r="N37" i="20"/>
  <c r="N38" i="19"/>
  <c r="A39" i="19"/>
  <c r="N37" i="19"/>
  <c r="A41" i="18"/>
  <c r="N39" i="18"/>
  <c r="N40" i="18"/>
  <c r="A39" i="17"/>
  <c r="N37" i="17"/>
  <c r="N38" i="17"/>
  <c r="F22" i="4"/>
  <c r="A21" i="4" l="1"/>
  <c r="N20" i="4"/>
  <c r="N19" i="4"/>
  <c r="N46" i="27"/>
  <c r="A47" i="27"/>
  <c r="N45" i="27"/>
  <c r="A47" i="26"/>
  <c r="N45" i="26"/>
  <c r="N46" i="26"/>
  <c r="N46" i="25"/>
  <c r="A47" i="25"/>
  <c r="N45" i="25"/>
  <c r="N46" i="24"/>
  <c r="A47" i="24"/>
  <c r="N45" i="24"/>
  <c r="N46" i="23"/>
  <c r="A47" i="23"/>
  <c r="N45" i="23"/>
  <c r="A49" i="22"/>
  <c r="N47" i="22"/>
  <c r="N48" i="22"/>
  <c r="A45" i="21"/>
  <c r="N43" i="21"/>
  <c r="N44" i="21"/>
  <c r="A41" i="20"/>
  <c r="N39" i="20"/>
  <c r="N40" i="20"/>
  <c r="A41" i="19"/>
  <c r="N39" i="19"/>
  <c r="N40" i="19"/>
  <c r="N42" i="18"/>
  <c r="A43" i="18"/>
  <c r="N41" i="18"/>
  <c r="N40" i="17"/>
  <c r="A41" i="17"/>
  <c r="N39" i="17"/>
  <c r="F23" i="4"/>
  <c r="M24" i="4"/>
  <c r="N22" i="4" l="1"/>
  <c r="N21" i="4"/>
  <c r="A23" i="4"/>
  <c r="A49" i="27"/>
  <c r="N47" i="27"/>
  <c r="N48" i="27"/>
  <c r="N48" i="26"/>
  <c r="A49" i="26"/>
  <c r="N47" i="26"/>
  <c r="A49" i="25"/>
  <c r="N47" i="25"/>
  <c r="N48" i="25"/>
  <c r="A49" i="24"/>
  <c r="N47" i="24"/>
  <c r="N48" i="24"/>
  <c r="A49" i="23"/>
  <c r="N47" i="23"/>
  <c r="N48" i="23"/>
  <c r="N50" i="22"/>
  <c r="A51" i="22"/>
  <c r="N49" i="22"/>
  <c r="N46" i="21"/>
  <c r="A47" i="21"/>
  <c r="N45" i="21"/>
  <c r="N42" i="20"/>
  <c r="A43" i="20"/>
  <c r="N41" i="20"/>
  <c r="N42" i="19"/>
  <c r="A43" i="19"/>
  <c r="N41" i="19"/>
  <c r="A45" i="18"/>
  <c r="N43" i="18"/>
  <c r="N44" i="18"/>
  <c r="A43" i="17"/>
  <c r="N41" i="17"/>
  <c r="N42" i="17"/>
  <c r="F24" i="4"/>
  <c r="M25" i="4"/>
  <c r="A25" i="4" l="1"/>
  <c r="N24" i="4"/>
  <c r="N23" i="4"/>
  <c r="N50" i="27"/>
  <c r="A51" i="27"/>
  <c r="N49" i="27"/>
  <c r="A51" i="26"/>
  <c r="N49" i="26"/>
  <c r="N50" i="26"/>
  <c r="N50" i="25"/>
  <c r="A51" i="25"/>
  <c r="N49" i="25"/>
  <c r="N50" i="24"/>
  <c r="A51" i="24"/>
  <c r="N49" i="24"/>
  <c r="N50" i="23"/>
  <c r="A51" i="23"/>
  <c r="N49" i="23"/>
  <c r="A53" i="22"/>
  <c r="N51" i="22"/>
  <c r="N52" i="22"/>
  <c r="A49" i="21"/>
  <c r="N47" i="21"/>
  <c r="N48" i="21"/>
  <c r="A45" i="20"/>
  <c r="N43" i="20"/>
  <c r="N44" i="20"/>
  <c r="A45" i="19"/>
  <c r="N43" i="19"/>
  <c r="N44" i="19"/>
  <c r="N46" i="18"/>
  <c r="A47" i="18"/>
  <c r="N45" i="18"/>
  <c r="N44" i="17"/>
  <c r="A45" i="17"/>
  <c r="N43" i="17"/>
  <c r="F25" i="4"/>
  <c r="M26" i="4"/>
  <c r="N26" i="4" l="1"/>
  <c r="N25" i="4"/>
  <c r="A27" i="4"/>
  <c r="A53" i="27"/>
  <c r="N51" i="27"/>
  <c r="N52" i="27"/>
  <c r="N52" i="26"/>
  <c r="A53" i="26"/>
  <c r="N51" i="26"/>
  <c r="A53" i="25"/>
  <c r="N51" i="25"/>
  <c r="N52" i="25"/>
  <c r="A53" i="24"/>
  <c r="N51" i="24"/>
  <c r="N52" i="24"/>
  <c r="A53" i="23"/>
  <c r="N51" i="23"/>
  <c r="N52" i="23"/>
  <c r="N54" i="22"/>
  <c r="A55" i="22"/>
  <c r="N53" i="22"/>
  <c r="N50" i="21"/>
  <c r="A51" i="21"/>
  <c r="N49" i="21"/>
  <c r="N46" i="20"/>
  <c r="A47" i="20"/>
  <c r="N45" i="20"/>
  <c r="N46" i="19"/>
  <c r="A47" i="19"/>
  <c r="N45" i="19"/>
  <c r="A49" i="18"/>
  <c r="N47" i="18"/>
  <c r="N48" i="18"/>
  <c r="A47" i="17"/>
  <c r="N45" i="17"/>
  <c r="N46" i="17"/>
  <c r="F26" i="4"/>
  <c r="M27" i="4"/>
  <c r="N27" i="4" l="1"/>
  <c r="A29" i="4"/>
  <c r="N28" i="4"/>
  <c r="N54" i="27"/>
  <c r="A55" i="27"/>
  <c r="N53" i="27"/>
  <c r="A55" i="26"/>
  <c r="N53" i="26"/>
  <c r="N54" i="26"/>
  <c r="N54" i="25"/>
  <c r="A55" i="25"/>
  <c r="N53" i="25"/>
  <c r="N54" i="24"/>
  <c r="A55" i="24"/>
  <c r="N53" i="24"/>
  <c r="N54" i="23"/>
  <c r="A55" i="23"/>
  <c r="N53" i="23"/>
  <c r="A57" i="22"/>
  <c r="N55" i="22"/>
  <c r="N56" i="22"/>
  <c r="A53" i="21"/>
  <c r="N51" i="21"/>
  <c r="N52" i="21"/>
  <c r="A49" i="20"/>
  <c r="N47" i="20"/>
  <c r="N48" i="20"/>
  <c r="A49" i="19"/>
  <c r="N47" i="19"/>
  <c r="N48" i="19"/>
  <c r="N50" i="18"/>
  <c r="A51" i="18"/>
  <c r="N49" i="18"/>
  <c r="N48" i="17"/>
  <c r="A49" i="17"/>
  <c r="N47" i="17"/>
  <c r="F27" i="4"/>
  <c r="M28" i="4"/>
  <c r="A31" i="4" l="1"/>
  <c r="N30" i="4"/>
  <c r="N29" i="4"/>
  <c r="A57" i="27"/>
  <c r="N55" i="27"/>
  <c r="N56" i="27"/>
  <c r="N56" i="26"/>
  <c r="A57" i="26"/>
  <c r="N55" i="26"/>
  <c r="A57" i="25"/>
  <c r="N55" i="25"/>
  <c r="N56" i="25"/>
  <c r="A57" i="24"/>
  <c r="N55" i="24"/>
  <c r="N56" i="24"/>
  <c r="A57" i="23"/>
  <c r="N55" i="23"/>
  <c r="N56" i="23"/>
  <c r="N58" i="22"/>
  <c r="A59" i="22"/>
  <c r="N57" i="22"/>
  <c r="N54" i="21"/>
  <c r="A55" i="21"/>
  <c r="N53" i="21"/>
  <c r="N50" i="20"/>
  <c r="A51" i="20"/>
  <c r="N49" i="20"/>
  <c r="N50" i="19"/>
  <c r="A51" i="19"/>
  <c r="N49" i="19"/>
  <c r="A53" i="18"/>
  <c r="N51" i="18"/>
  <c r="N52" i="18"/>
  <c r="A51" i="17"/>
  <c r="N49" i="17"/>
  <c r="N50" i="17"/>
  <c r="F28" i="4"/>
  <c r="M29" i="4"/>
  <c r="N31" i="4" l="1"/>
  <c r="A33" i="4"/>
  <c r="N32" i="4"/>
  <c r="N58" i="27"/>
  <c r="A59" i="27"/>
  <c r="N57" i="27"/>
  <c r="A59" i="26"/>
  <c r="N57" i="26"/>
  <c r="N58" i="26"/>
  <c r="N58" i="25"/>
  <c r="A59" i="25"/>
  <c r="N57" i="25"/>
  <c r="N58" i="24"/>
  <c r="A59" i="24"/>
  <c r="N57" i="24"/>
  <c r="N58" i="23"/>
  <c r="A59" i="23"/>
  <c r="N57" i="23"/>
  <c r="A61" i="22"/>
  <c r="N59" i="22"/>
  <c r="N60" i="22"/>
  <c r="A57" i="21"/>
  <c r="N55" i="21"/>
  <c r="N56" i="21"/>
  <c r="A53" i="20"/>
  <c r="N51" i="20"/>
  <c r="N52" i="20"/>
  <c r="A53" i="19"/>
  <c r="N51" i="19"/>
  <c r="N52" i="19"/>
  <c r="N54" i="18"/>
  <c r="A55" i="18"/>
  <c r="N53" i="18"/>
  <c r="N52" i="17"/>
  <c r="A53" i="17"/>
  <c r="N51" i="17"/>
  <c r="F29" i="4"/>
  <c r="M30" i="4"/>
  <c r="A35" i="4" l="1"/>
  <c r="N34" i="4"/>
  <c r="N33" i="4"/>
  <c r="A61" i="27"/>
  <c r="N59" i="27"/>
  <c r="N60" i="27"/>
  <c r="N60" i="26"/>
  <c r="A61" i="26"/>
  <c r="N59" i="26"/>
  <c r="A61" i="25"/>
  <c r="N59" i="25"/>
  <c r="N60" i="25"/>
  <c r="A61" i="24"/>
  <c r="N59" i="24"/>
  <c r="N60" i="24"/>
  <c r="A61" i="23"/>
  <c r="N59" i="23"/>
  <c r="N60" i="23"/>
  <c r="N62" i="22"/>
  <c r="A63" i="22"/>
  <c r="N61" i="22"/>
  <c r="N58" i="21"/>
  <c r="A59" i="21"/>
  <c r="N57" i="21"/>
  <c r="N54" i="20"/>
  <c r="A55" i="20"/>
  <c r="N53" i="20"/>
  <c r="N54" i="19"/>
  <c r="A55" i="19"/>
  <c r="N53" i="19"/>
  <c r="A57" i="18"/>
  <c r="N55" i="18"/>
  <c r="N56" i="18"/>
  <c r="A55" i="17"/>
  <c r="N53" i="17"/>
  <c r="N54" i="17"/>
  <c r="F30" i="4"/>
  <c r="M31" i="4"/>
  <c r="N35" i="4" l="1"/>
  <c r="A37" i="4"/>
  <c r="N36" i="4"/>
  <c r="N62" i="27"/>
  <c r="A63" i="27"/>
  <c r="N61" i="27"/>
  <c r="A63" i="26"/>
  <c r="N61" i="26"/>
  <c r="N62" i="26"/>
  <c r="N62" i="25"/>
  <c r="A63" i="25"/>
  <c r="N61" i="25"/>
  <c r="N62" i="24"/>
  <c r="A63" i="24"/>
  <c r="N61" i="24"/>
  <c r="N62" i="23"/>
  <c r="A63" i="23"/>
  <c r="N61" i="23"/>
  <c r="A69" i="22"/>
  <c r="A65" i="22"/>
  <c r="N63" i="22"/>
  <c r="A67" i="22"/>
  <c r="N64" i="22"/>
  <c r="A61" i="21"/>
  <c r="N59" i="21"/>
  <c r="N60" i="21"/>
  <c r="A57" i="20"/>
  <c r="N55" i="20"/>
  <c r="N56" i="20"/>
  <c r="A57" i="19"/>
  <c r="N55" i="19"/>
  <c r="N56" i="19"/>
  <c r="N58" i="18"/>
  <c r="A59" i="18"/>
  <c r="N57" i="18"/>
  <c r="N56" i="17"/>
  <c r="A57" i="17"/>
  <c r="N55" i="17"/>
  <c r="F31" i="4"/>
  <c r="M32" i="4"/>
  <c r="A39" i="4" l="1"/>
  <c r="N38" i="4"/>
  <c r="N37" i="4"/>
  <c r="A69" i="27"/>
  <c r="A65" i="27"/>
  <c r="N63" i="27"/>
  <c r="A67" i="27"/>
  <c r="N64" i="27"/>
  <c r="A67" i="26"/>
  <c r="N64" i="26"/>
  <c r="A65" i="26"/>
  <c r="N63" i="26"/>
  <c r="A69" i="26"/>
  <c r="A69" i="25"/>
  <c r="A65" i="25"/>
  <c r="N63" i="25"/>
  <c r="A67" i="25"/>
  <c r="N64" i="25"/>
  <c r="A69" i="24"/>
  <c r="A65" i="24"/>
  <c r="N63" i="24"/>
  <c r="A67" i="24"/>
  <c r="N64" i="24"/>
  <c r="A69" i="23"/>
  <c r="A65" i="23"/>
  <c r="N63" i="23"/>
  <c r="A67" i="23"/>
  <c r="N64" i="23"/>
  <c r="N67" i="22"/>
  <c r="N68" i="22"/>
  <c r="N66" i="22"/>
  <c r="N65" i="22"/>
  <c r="N70" i="22"/>
  <c r="N69" i="22"/>
  <c r="N62" i="21"/>
  <c r="A63" i="21"/>
  <c r="N61" i="21"/>
  <c r="N58" i="20"/>
  <c r="A59" i="20"/>
  <c r="N57" i="20"/>
  <c r="N58" i="19"/>
  <c r="A59" i="19"/>
  <c r="N57" i="19"/>
  <c r="A61" i="18"/>
  <c r="N59" i="18"/>
  <c r="N60" i="18"/>
  <c r="A59" i="17"/>
  <c r="N57" i="17"/>
  <c r="N58" i="17"/>
  <c r="F32" i="4"/>
  <c r="M33" i="4"/>
  <c r="N39" i="4" l="1"/>
  <c r="A41" i="4"/>
  <c r="N40" i="4"/>
  <c r="N67" i="27"/>
  <c r="N68" i="27"/>
  <c r="N66" i="27"/>
  <c r="N65" i="27"/>
  <c r="N70" i="27"/>
  <c r="N69" i="27"/>
  <c r="N69" i="26"/>
  <c r="N70" i="26"/>
  <c r="N68" i="26"/>
  <c r="N67" i="26"/>
  <c r="N65" i="26"/>
  <c r="N66" i="26"/>
  <c r="N70" i="25"/>
  <c r="N69" i="25"/>
  <c r="N67" i="25"/>
  <c r="N68" i="25"/>
  <c r="N66" i="25"/>
  <c r="N65" i="25"/>
  <c r="N67" i="24"/>
  <c r="N68" i="24"/>
  <c r="N66" i="24"/>
  <c r="N65" i="24"/>
  <c r="N70" i="24"/>
  <c r="N69" i="24"/>
  <c r="N67" i="23"/>
  <c r="N68" i="23"/>
  <c r="N66" i="23"/>
  <c r="N65" i="23"/>
  <c r="N70" i="23"/>
  <c r="N69" i="23"/>
  <c r="A69" i="21"/>
  <c r="A65" i="21"/>
  <c r="N63" i="21"/>
  <c r="A67" i="21"/>
  <c r="N64" i="21"/>
  <c r="A61" i="20"/>
  <c r="N59" i="20"/>
  <c r="N60" i="20"/>
  <c r="A61" i="19"/>
  <c r="N59" i="19"/>
  <c r="N60" i="19"/>
  <c r="N62" i="18"/>
  <c r="A63" i="18"/>
  <c r="N61" i="18"/>
  <c r="N60" i="17"/>
  <c r="A61" i="17"/>
  <c r="N59" i="17"/>
  <c r="F33" i="4"/>
  <c r="M34" i="4"/>
  <c r="A43" i="4" l="1"/>
  <c r="N42" i="4"/>
  <c r="N41" i="4"/>
  <c r="N67" i="21"/>
  <c r="N68" i="21"/>
  <c r="N66" i="21"/>
  <c r="N65" i="21"/>
  <c r="N70" i="21"/>
  <c r="N69" i="21"/>
  <c r="N62" i="20"/>
  <c r="A63" i="20"/>
  <c r="N61" i="20"/>
  <c r="N62" i="19"/>
  <c r="A63" i="19"/>
  <c r="N61" i="19"/>
  <c r="A69" i="18"/>
  <c r="A65" i="18"/>
  <c r="N63" i="18"/>
  <c r="A67" i="18"/>
  <c r="N64" i="18"/>
  <c r="A63" i="17"/>
  <c r="N61" i="17"/>
  <c r="N62" i="17"/>
  <c r="F34" i="4"/>
  <c r="M35" i="4"/>
  <c r="N43" i="4" l="1"/>
  <c r="A45" i="4"/>
  <c r="N44" i="4"/>
  <c r="A69" i="20"/>
  <c r="A65" i="20"/>
  <c r="N63" i="20"/>
  <c r="A67" i="20"/>
  <c r="N64" i="20"/>
  <c r="A69" i="19"/>
  <c r="A65" i="19"/>
  <c r="N63" i="19"/>
  <c r="A67" i="19"/>
  <c r="N64" i="19"/>
  <c r="N70" i="18"/>
  <c r="N69" i="18"/>
  <c r="N67" i="18"/>
  <c r="N68" i="18"/>
  <c r="N66" i="18"/>
  <c r="N65" i="18"/>
  <c r="A67" i="17"/>
  <c r="N64" i="17"/>
  <c r="A69" i="17"/>
  <c r="A65" i="17"/>
  <c r="N63" i="17"/>
  <c r="F35" i="4"/>
  <c r="M36" i="4"/>
  <c r="A47" i="4" l="1"/>
  <c r="N46" i="4"/>
  <c r="N45" i="4"/>
  <c r="N67" i="20"/>
  <c r="N68" i="20"/>
  <c r="N66" i="20"/>
  <c r="N65" i="20"/>
  <c r="N70" i="20"/>
  <c r="N69" i="20"/>
  <c r="N67" i="19"/>
  <c r="N68" i="19"/>
  <c r="N66" i="19"/>
  <c r="N65" i="19"/>
  <c r="N70" i="19"/>
  <c r="N69" i="19"/>
  <c r="N69" i="17"/>
  <c r="N70" i="17"/>
  <c r="N68" i="17"/>
  <c r="N67" i="17"/>
  <c r="N65" i="17"/>
  <c r="N66" i="17"/>
  <c r="F36" i="4"/>
  <c r="M37" i="4"/>
  <c r="N47" i="4" l="1"/>
  <c r="A49" i="4"/>
  <c r="N48" i="4"/>
  <c r="F37" i="4"/>
  <c r="M38" i="4"/>
  <c r="A51" i="4" l="1"/>
  <c r="N50" i="4"/>
  <c r="N49" i="4"/>
  <c r="F38" i="4"/>
  <c r="M39" i="4"/>
  <c r="N51" i="4" l="1"/>
  <c r="A53" i="4"/>
  <c r="N52" i="4"/>
  <c r="F39" i="4"/>
  <c r="M40" i="4"/>
  <c r="N54" i="4" l="1"/>
  <c r="N53" i="4"/>
  <c r="A55" i="4"/>
  <c r="F40" i="4"/>
  <c r="M41" i="4"/>
  <c r="N55" i="4" l="1"/>
  <c r="A57" i="4"/>
  <c r="N56" i="4"/>
  <c r="F41" i="4"/>
  <c r="M42" i="4"/>
  <c r="N58" i="4" l="1"/>
  <c r="N57" i="4"/>
  <c r="A59" i="4"/>
  <c r="F42" i="4"/>
  <c r="M43" i="4"/>
  <c r="A61" i="4" l="1"/>
  <c r="N60" i="4"/>
  <c r="N59" i="4"/>
  <c r="F43" i="4"/>
  <c r="M44" i="4"/>
  <c r="N62" i="4" l="1"/>
  <c r="N61" i="4"/>
  <c r="A63" i="4"/>
  <c r="F44" i="4"/>
  <c r="M45" i="4"/>
  <c r="A69" i="4" l="1"/>
  <c r="N63" i="4"/>
  <c r="N64" i="4"/>
  <c r="A65" i="4"/>
  <c r="A67" i="4"/>
  <c r="F45" i="4"/>
  <c r="M46" i="4"/>
  <c r="N67" i="4" l="1"/>
  <c r="N68" i="4"/>
  <c r="N70" i="4"/>
  <c r="N69" i="4"/>
  <c r="N66" i="4"/>
  <c r="N65" i="4"/>
  <c r="F46" i="4"/>
  <c r="M47" i="4"/>
  <c r="F47" i="4" l="1"/>
  <c r="M48" i="4"/>
  <c r="F48" i="4" l="1"/>
  <c r="M49" i="4"/>
  <c r="F49" i="4" l="1"/>
  <c r="M50" i="4"/>
  <c r="F50" i="4" l="1"/>
  <c r="M51" i="4"/>
  <c r="F51" i="4" l="1"/>
  <c r="M52" i="4"/>
  <c r="F52" i="4" l="1"/>
  <c r="M53" i="4"/>
  <c r="F53" i="4" l="1"/>
  <c r="M54" i="4"/>
  <c r="F54" i="4" l="1"/>
  <c r="M55" i="4"/>
  <c r="F55" i="4" l="1"/>
  <c r="M56" i="4"/>
  <c r="F56" i="4" l="1"/>
  <c r="M57" i="4"/>
  <c r="F57" i="4" l="1"/>
  <c r="M58" i="4"/>
  <c r="F58" i="4" l="1"/>
  <c r="M59" i="4"/>
  <c r="F59" i="4" l="1"/>
  <c r="M60" i="4"/>
  <c r="F60" i="4" l="1"/>
  <c r="M61" i="4"/>
  <c r="F61" i="4" l="1"/>
  <c r="M62" i="4"/>
  <c r="F62" i="4" l="1"/>
  <c r="M63" i="4"/>
  <c r="F63" i="4" l="1"/>
  <c r="M64" i="4"/>
  <c r="F64" i="4" l="1"/>
  <c r="M65" i="4"/>
  <c r="F65" i="4" l="1"/>
  <c r="M66" i="4"/>
  <c r="F66" i="4" l="1"/>
  <c r="M67" i="4"/>
  <c r="F67" i="4" l="1"/>
  <c r="M68" i="4"/>
  <c r="F68" i="4" l="1"/>
  <c r="M69" i="4"/>
  <c r="F69" i="4" l="1"/>
  <c r="M70" i="4"/>
  <c r="M9" i="17" s="1"/>
  <c r="M10" i="17" s="1"/>
  <c r="M11" i="17" s="1"/>
  <c r="M12" i="17" s="1"/>
  <c r="M13" i="17" s="1"/>
  <c r="M14" i="17" s="1"/>
  <c r="M15" i="17" s="1"/>
  <c r="M16" i="17" s="1"/>
  <c r="M17" i="17" s="1"/>
  <c r="M18" i="17" s="1"/>
  <c r="M19" i="17" s="1"/>
  <c r="M20" i="17" s="1"/>
  <c r="M21" i="17" s="1"/>
  <c r="M22" i="17" s="1"/>
  <c r="M23" i="17" s="1"/>
  <c r="M24" i="17" s="1"/>
  <c r="M25" i="17" s="1"/>
  <c r="M26" i="17" s="1"/>
  <c r="M27" i="17" s="1"/>
  <c r="M28" i="17" s="1"/>
  <c r="M29" i="17" s="1"/>
  <c r="M30" i="17" s="1"/>
  <c r="M31" i="17" s="1"/>
  <c r="M32" i="17" s="1"/>
  <c r="M33" i="17" s="1"/>
  <c r="M34" i="17" s="1"/>
  <c r="M35" i="17" s="1"/>
  <c r="M36" i="17" s="1"/>
  <c r="M37" i="17" s="1"/>
  <c r="M38" i="17" s="1"/>
  <c r="M39" i="17" s="1"/>
  <c r="M40" i="17" s="1"/>
  <c r="M41" i="17" s="1"/>
  <c r="M42" i="17" s="1"/>
  <c r="M43" i="17" s="1"/>
  <c r="M44" i="17" s="1"/>
  <c r="M45" i="17" s="1"/>
  <c r="M46" i="17" s="1"/>
  <c r="M47" i="17" s="1"/>
  <c r="M48" i="17" s="1"/>
  <c r="M49" i="17" s="1"/>
  <c r="M50" i="17" s="1"/>
  <c r="M51" i="17" s="1"/>
  <c r="M52" i="17" s="1"/>
  <c r="M53" i="17" s="1"/>
  <c r="M54" i="17" s="1"/>
  <c r="M55" i="17" s="1"/>
  <c r="M56" i="17" s="1"/>
  <c r="M57" i="17" s="1"/>
  <c r="M58" i="17" s="1"/>
  <c r="M59" i="17" s="1"/>
  <c r="M60" i="17" s="1"/>
  <c r="M61" i="17" s="1"/>
  <c r="M62" i="17" s="1"/>
  <c r="M63" i="17" s="1"/>
  <c r="M64" i="17" s="1"/>
  <c r="M65" i="17" s="1"/>
  <c r="M66" i="17" s="1"/>
  <c r="M67" i="17" s="1"/>
  <c r="M68" i="17" s="1"/>
  <c r="M69" i="17" s="1"/>
  <c r="M70" i="17" s="1"/>
  <c r="M72" i="17" l="1"/>
  <c r="M9" i="18"/>
  <c r="M10" i="18" s="1"/>
  <c r="M11" i="18" s="1"/>
  <c r="M12" i="18" s="1"/>
  <c r="M13" i="18" s="1"/>
  <c r="M14" i="18" s="1"/>
  <c r="M15" i="18" s="1"/>
  <c r="M16" i="18" s="1"/>
  <c r="M17" i="18" s="1"/>
  <c r="M18" i="18" s="1"/>
  <c r="M19" i="18" s="1"/>
  <c r="M20" i="18" s="1"/>
  <c r="M21" i="18" s="1"/>
  <c r="M22" i="18" s="1"/>
  <c r="M23" i="18" s="1"/>
  <c r="M24" i="18" s="1"/>
  <c r="M25" i="18" s="1"/>
  <c r="M26" i="18" s="1"/>
  <c r="M27" i="18" s="1"/>
  <c r="M28" i="18" s="1"/>
  <c r="M29" i="18" s="1"/>
  <c r="M30" i="18" s="1"/>
  <c r="M31" i="18" s="1"/>
  <c r="M32" i="18" s="1"/>
  <c r="M33" i="18" s="1"/>
  <c r="M34" i="18" s="1"/>
  <c r="M35" i="18" s="1"/>
  <c r="M36" i="18" s="1"/>
  <c r="M37" i="18" s="1"/>
  <c r="M38" i="18" s="1"/>
  <c r="M39" i="18" s="1"/>
  <c r="M40" i="18" s="1"/>
  <c r="M41" i="18" s="1"/>
  <c r="M42" i="18" s="1"/>
  <c r="M43" i="18" s="1"/>
  <c r="M44" i="18" s="1"/>
  <c r="M45" i="18" s="1"/>
  <c r="M46" i="18" s="1"/>
  <c r="M47" i="18" s="1"/>
  <c r="M48" i="18" s="1"/>
  <c r="M49" i="18" s="1"/>
  <c r="M50" i="18" s="1"/>
  <c r="M51" i="18" s="1"/>
  <c r="M52" i="18" s="1"/>
  <c r="M53" i="18" s="1"/>
  <c r="M54" i="18" s="1"/>
  <c r="M55" i="18" s="1"/>
  <c r="M56" i="18" s="1"/>
  <c r="M57" i="18" s="1"/>
  <c r="M58" i="18" s="1"/>
  <c r="M59" i="18" s="1"/>
  <c r="M60" i="18" s="1"/>
  <c r="M61" i="18" s="1"/>
  <c r="M62" i="18" s="1"/>
  <c r="M63" i="18" s="1"/>
  <c r="M64" i="18" s="1"/>
  <c r="M65" i="18" s="1"/>
  <c r="M66" i="18" s="1"/>
  <c r="M67" i="18" s="1"/>
  <c r="M68" i="18" s="1"/>
  <c r="M69" i="18" s="1"/>
  <c r="M70" i="18" s="1"/>
  <c r="F70" i="4"/>
  <c r="M72" i="4"/>
  <c r="M72" i="18" l="1"/>
  <c r="M9" i="19"/>
  <c r="M10" i="19" s="1"/>
  <c r="M11" i="19" s="1"/>
  <c r="M12" i="19" s="1"/>
  <c r="M13" i="19" s="1"/>
  <c r="M14" i="19" s="1"/>
  <c r="M15" i="19" s="1"/>
  <c r="M16" i="19" s="1"/>
  <c r="M17" i="19" s="1"/>
  <c r="M18" i="19" s="1"/>
  <c r="M19" i="19" s="1"/>
  <c r="M20" i="19" s="1"/>
  <c r="M21" i="19" s="1"/>
  <c r="M22" i="19" s="1"/>
  <c r="M23" i="19" s="1"/>
  <c r="M24" i="19" s="1"/>
  <c r="M25" i="19" s="1"/>
  <c r="M26" i="19" s="1"/>
  <c r="M27" i="19" s="1"/>
  <c r="M28" i="19" s="1"/>
  <c r="M29" i="19" s="1"/>
  <c r="M30" i="19" s="1"/>
  <c r="M31" i="19" s="1"/>
  <c r="M32" i="19" s="1"/>
  <c r="M33" i="19" s="1"/>
  <c r="M34" i="19" s="1"/>
  <c r="M35" i="19" s="1"/>
  <c r="M36" i="19" s="1"/>
  <c r="M37" i="19" s="1"/>
  <c r="M38" i="19" s="1"/>
  <c r="M39" i="19" s="1"/>
  <c r="M40" i="19" s="1"/>
  <c r="M41" i="19" s="1"/>
  <c r="M42" i="19" s="1"/>
  <c r="M43" i="19" s="1"/>
  <c r="M44" i="19" s="1"/>
  <c r="M45" i="19" s="1"/>
  <c r="M46" i="19" s="1"/>
  <c r="M47" i="19" s="1"/>
  <c r="M48" i="19" s="1"/>
  <c r="M49" i="19" s="1"/>
  <c r="M50" i="19" s="1"/>
  <c r="M51" i="19" s="1"/>
  <c r="M52" i="19" s="1"/>
  <c r="M53" i="19" s="1"/>
  <c r="M54" i="19" s="1"/>
  <c r="M55" i="19" s="1"/>
  <c r="M56" i="19" s="1"/>
  <c r="M57" i="19" s="1"/>
  <c r="M58" i="19" s="1"/>
  <c r="M59" i="19" s="1"/>
  <c r="M60" i="19" s="1"/>
  <c r="M61" i="19" s="1"/>
  <c r="M62" i="19" s="1"/>
  <c r="M63" i="19" s="1"/>
  <c r="M64" i="19" s="1"/>
  <c r="M65" i="19" s="1"/>
  <c r="M66" i="19" s="1"/>
  <c r="M67" i="19" s="1"/>
  <c r="M68" i="19" s="1"/>
  <c r="M69" i="19" s="1"/>
  <c r="M70" i="19" s="1"/>
  <c r="D73" i="4"/>
  <c r="F9" i="17"/>
  <c r="M72" i="19" l="1"/>
  <c r="M9" i="20"/>
  <c r="M10" i="20" s="1"/>
  <c r="M11" i="20" s="1"/>
  <c r="M12" i="20" s="1"/>
  <c r="M13" i="20" s="1"/>
  <c r="M14" i="20" s="1"/>
  <c r="M15" i="20" s="1"/>
  <c r="M16" i="20" s="1"/>
  <c r="M17" i="20" s="1"/>
  <c r="M18" i="20" s="1"/>
  <c r="M19" i="20" s="1"/>
  <c r="M20" i="20" s="1"/>
  <c r="M21" i="20" s="1"/>
  <c r="M22" i="20" s="1"/>
  <c r="M23" i="20" s="1"/>
  <c r="M24" i="20" s="1"/>
  <c r="M25" i="20" s="1"/>
  <c r="M26" i="20" s="1"/>
  <c r="M27" i="20" s="1"/>
  <c r="M28" i="20" s="1"/>
  <c r="M29" i="20" s="1"/>
  <c r="M30" i="20" s="1"/>
  <c r="M31" i="20" s="1"/>
  <c r="M32" i="20" s="1"/>
  <c r="M33" i="20" s="1"/>
  <c r="M34" i="20" s="1"/>
  <c r="M35" i="20" s="1"/>
  <c r="M36" i="20" s="1"/>
  <c r="M37" i="20" s="1"/>
  <c r="M38" i="20" s="1"/>
  <c r="M39" i="20" s="1"/>
  <c r="M40" i="20" s="1"/>
  <c r="M41" i="20" s="1"/>
  <c r="M42" i="20" s="1"/>
  <c r="M43" i="20" s="1"/>
  <c r="M44" i="20" s="1"/>
  <c r="M45" i="20" s="1"/>
  <c r="M46" i="20" s="1"/>
  <c r="M47" i="20" s="1"/>
  <c r="M48" i="20" s="1"/>
  <c r="M49" i="20" s="1"/>
  <c r="M50" i="20" s="1"/>
  <c r="M51" i="20" s="1"/>
  <c r="M52" i="20" s="1"/>
  <c r="M53" i="20" s="1"/>
  <c r="M54" i="20" s="1"/>
  <c r="M55" i="20" s="1"/>
  <c r="M56" i="20" s="1"/>
  <c r="M57" i="20" s="1"/>
  <c r="M58" i="20" s="1"/>
  <c r="M59" i="20" s="1"/>
  <c r="M60" i="20" s="1"/>
  <c r="M61" i="20" s="1"/>
  <c r="M62" i="20" s="1"/>
  <c r="M63" i="20" s="1"/>
  <c r="M64" i="20" s="1"/>
  <c r="M65" i="20" s="1"/>
  <c r="M66" i="20" s="1"/>
  <c r="M67" i="20" s="1"/>
  <c r="M68" i="20" s="1"/>
  <c r="M69" i="20" s="1"/>
  <c r="M70" i="20" s="1"/>
  <c r="D72" i="17"/>
  <c r="F10" i="17"/>
  <c r="F11" i="17" s="1"/>
  <c r="F12" i="17" s="1"/>
  <c r="F13" i="17" s="1"/>
  <c r="F14" i="17" s="1"/>
  <c r="F15" i="17" s="1"/>
  <c r="F16" i="17" s="1"/>
  <c r="F17" i="17" s="1"/>
  <c r="F18" i="17" s="1"/>
  <c r="F19" i="17" s="1"/>
  <c r="F20" i="17" s="1"/>
  <c r="F21" i="17" s="1"/>
  <c r="F22" i="17" s="1"/>
  <c r="F23" i="17" s="1"/>
  <c r="F24" i="17" s="1"/>
  <c r="F25" i="17" s="1"/>
  <c r="F26" i="17" s="1"/>
  <c r="F27" i="17" s="1"/>
  <c r="F28" i="17" s="1"/>
  <c r="F29" i="17" s="1"/>
  <c r="F30" i="17" s="1"/>
  <c r="F31" i="17" s="1"/>
  <c r="F32" i="17" s="1"/>
  <c r="F33" i="17" s="1"/>
  <c r="F34" i="17" s="1"/>
  <c r="F35" i="17" s="1"/>
  <c r="F36" i="17" s="1"/>
  <c r="F37" i="17" s="1"/>
  <c r="F38" i="17" s="1"/>
  <c r="F39" i="17" s="1"/>
  <c r="F40" i="17" s="1"/>
  <c r="F41" i="17" s="1"/>
  <c r="F42" i="17" s="1"/>
  <c r="F43" i="17" s="1"/>
  <c r="F44" i="17" s="1"/>
  <c r="F45" i="17" s="1"/>
  <c r="F46" i="17" s="1"/>
  <c r="F47" i="17" s="1"/>
  <c r="F48" i="17" s="1"/>
  <c r="F49" i="17" s="1"/>
  <c r="F50" i="17" s="1"/>
  <c r="F51" i="17" s="1"/>
  <c r="F52" i="17" s="1"/>
  <c r="F53" i="17" s="1"/>
  <c r="F54" i="17" s="1"/>
  <c r="F55" i="17" s="1"/>
  <c r="F56" i="17" s="1"/>
  <c r="F57" i="17" s="1"/>
  <c r="F58" i="17" s="1"/>
  <c r="F59" i="17" s="1"/>
  <c r="F60" i="17" s="1"/>
  <c r="F61" i="17" s="1"/>
  <c r="F62" i="17" s="1"/>
  <c r="F63" i="17" s="1"/>
  <c r="F64" i="17" s="1"/>
  <c r="F65" i="17" s="1"/>
  <c r="F66" i="17" s="1"/>
  <c r="F67" i="17" s="1"/>
  <c r="F68" i="17" s="1"/>
  <c r="F69" i="17" s="1"/>
  <c r="F70" i="17" s="1"/>
  <c r="M72" i="20" l="1"/>
  <c r="M9" i="21"/>
  <c r="M10" i="21" s="1"/>
  <c r="M11" i="21" s="1"/>
  <c r="M12" i="21" s="1"/>
  <c r="M13" i="21" s="1"/>
  <c r="M14" i="21" s="1"/>
  <c r="M15" i="21" s="1"/>
  <c r="M16" i="21" s="1"/>
  <c r="M17" i="21" s="1"/>
  <c r="M18" i="21" s="1"/>
  <c r="M19" i="21" s="1"/>
  <c r="M20" i="21" s="1"/>
  <c r="M21" i="21" s="1"/>
  <c r="M22" i="21" s="1"/>
  <c r="M23" i="21" s="1"/>
  <c r="M24" i="21" s="1"/>
  <c r="M25" i="21" s="1"/>
  <c r="M26" i="21" s="1"/>
  <c r="M27" i="21" s="1"/>
  <c r="M28" i="21" s="1"/>
  <c r="M29" i="21" s="1"/>
  <c r="M30" i="21" s="1"/>
  <c r="M31" i="21" s="1"/>
  <c r="M32" i="21" s="1"/>
  <c r="M33" i="21" s="1"/>
  <c r="M34" i="21" s="1"/>
  <c r="M35" i="21" s="1"/>
  <c r="M36" i="21" s="1"/>
  <c r="M37" i="21" s="1"/>
  <c r="M38" i="21" s="1"/>
  <c r="M39" i="21" s="1"/>
  <c r="M40" i="21" s="1"/>
  <c r="M41" i="21" s="1"/>
  <c r="M42" i="21" s="1"/>
  <c r="M43" i="21" s="1"/>
  <c r="M44" i="21" s="1"/>
  <c r="M45" i="21" s="1"/>
  <c r="M46" i="21" s="1"/>
  <c r="M47" i="21" s="1"/>
  <c r="M48" i="21" s="1"/>
  <c r="M49" i="21" s="1"/>
  <c r="M50" i="21" s="1"/>
  <c r="M51" i="21" s="1"/>
  <c r="M52" i="21" s="1"/>
  <c r="M53" i="21" s="1"/>
  <c r="M54" i="21" s="1"/>
  <c r="M55" i="21" s="1"/>
  <c r="M56" i="21" s="1"/>
  <c r="M57" i="21" s="1"/>
  <c r="M58" i="21" s="1"/>
  <c r="M59" i="21" s="1"/>
  <c r="M60" i="21" s="1"/>
  <c r="M61" i="21" s="1"/>
  <c r="M62" i="21" s="1"/>
  <c r="M63" i="21" s="1"/>
  <c r="M64" i="21" s="1"/>
  <c r="M65" i="21" s="1"/>
  <c r="M66" i="21" s="1"/>
  <c r="M67" i="21" s="1"/>
  <c r="M68" i="21" s="1"/>
  <c r="M69" i="21" s="1"/>
  <c r="M70" i="21" s="1"/>
  <c r="M72" i="21" s="1"/>
  <c r="D73" i="17"/>
  <c r="F9" i="18"/>
  <c r="D72" i="18" l="1"/>
  <c r="F10" i="18"/>
  <c r="F11" i="18" s="1"/>
  <c r="F12" i="18" s="1"/>
  <c r="F13" i="18" s="1"/>
  <c r="F14" i="18" s="1"/>
  <c r="F15" i="18" s="1"/>
  <c r="F16" i="18" s="1"/>
  <c r="F17" i="18" s="1"/>
  <c r="F18" i="18" s="1"/>
  <c r="F19" i="18" s="1"/>
  <c r="F20" i="18" s="1"/>
  <c r="F21" i="18" s="1"/>
  <c r="F22" i="18" s="1"/>
  <c r="F23" i="18" s="1"/>
  <c r="F24" i="18" s="1"/>
  <c r="F25" i="18" s="1"/>
  <c r="F26" i="18" s="1"/>
  <c r="F27" i="18" s="1"/>
  <c r="F28" i="18" s="1"/>
  <c r="F29" i="18" s="1"/>
  <c r="F30" i="18" s="1"/>
  <c r="F31" i="18" s="1"/>
  <c r="F32" i="18" s="1"/>
  <c r="F33" i="18" s="1"/>
  <c r="F34" i="18" s="1"/>
  <c r="F35" i="18" s="1"/>
  <c r="F36" i="18" s="1"/>
  <c r="F37" i="18" s="1"/>
  <c r="F38" i="18" s="1"/>
  <c r="F39" i="18" s="1"/>
  <c r="F40" i="18" s="1"/>
  <c r="F41" i="18" s="1"/>
  <c r="F42" i="18" s="1"/>
  <c r="F43" i="18" s="1"/>
  <c r="F44" i="18" s="1"/>
  <c r="F45" i="18" s="1"/>
  <c r="F46" i="18" s="1"/>
  <c r="F47" i="18" s="1"/>
  <c r="F48" i="18" s="1"/>
  <c r="F49" i="18" s="1"/>
  <c r="F50" i="18" s="1"/>
  <c r="F51" i="18" s="1"/>
  <c r="F52" i="18" s="1"/>
  <c r="F53" i="18" s="1"/>
  <c r="F54" i="18" s="1"/>
  <c r="F55" i="18" s="1"/>
  <c r="F56" i="18" s="1"/>
  <c r="F57" i="18" s="1"/>
  <c r="F58" i="18" s="1"/>
  <c r="F59" i="18" s="1"/>
  <c r="F60" i="18" s="1"/>
  <c r="F61" i="18" s="1"/>
  <c r="F62" i="18" s="1"/>
  <c r="F63" i="18" s="1"/>
  <c r="F64" i="18" s="1"/>
  <c r="F65" i="18" s="1"/>
  <c r="F66" i="18" s="1"/>
  <c r="F67" i="18" s="1"/>
  <c r="F68" i="18" s="1"/>
  <c r="F69" i="18" s="1"/>
  <c r="F70" i="18" s="1"/>
  <c r="D73" i="18" l="1"/>
  <c r="F9" i="19"/>
  <c r="D72" i="19" l="1"/>
  <c r="F10" i="19"/>
  <c r="F11" i="19" s="1"/>
  <c r="F12" i="19" s="1"/>
  <c r="F13" i="19" s="1"/>
  <c r="F14" i="19" s="1"/>
  <c r="F15" i="19" s="1"/>
  <c r="F16" i="19" s="1"/>
  <c r="F17" i="19" s="1"/>
  <c r="F18" i="19" s="1"/>
  <c r="F19" i="19" s="1"/>
  <c r="F20" i="19" s="1"/>
  <c r="F21" i="19" s="1"/>
  <c r="F22" i="19" s="1"/>
  <c r="F23" i="19" s="1"/>
  <c r="F24" i="19" s="1"/>
  <c r="F25" i="19" s="1"/>
  <c r="F26" i="19" s="1"/>
  <c r="F27" i="19" s="1"/>
  <c r="F28" i="19" s="1"/>
  <c r="F29" i="19" s="1"/>
  <c r="F30" i="19" s="1"/>
  <c r="F31" i="19" s="1"/>
  <c r="F32" i="19" s="1"/>
  <c r="F33" i="19" s="1"/>
  <c r="F34" i="19" s="1"/>
  <c r="F35" i="19" s="1"/>
  <c r="F36" i="19" s="1"/>
  <c r="F37" i="19" s="1"/>
  <c r="F38" i="19" s="1"/>
  <c r="F39" i="19" s="1"/>
  <c r="F40" i="19" s="1"/>
  <c r="F41" i="19" s="1"/>
  <c r="F42" i="19" s="1"/>
  <c r="F43" i="19" s="1"/>
  <c r="F44" i="19" s="1"/>
  <c r="F45" i="19" s="1"/>
  <c r="F46" i="19" s="1"/>
  <c r="F47" i="19" s="1"/>
  <c r="F48" i="19" s="1"/>
  <c r="F49" i="19" s="1"/>
  <c r="F50" i="19" s="1"/>
  <c r="F51" i="19" s="1"/>
  <c r="F52" i="19" s="1"/>
  <c r="F53" i="19" s="1"/>
  <c r="F54" i="19" s="1"/>
  <c r="F55" i="19" s="1"/>
  <c r="F56" i="19" s="1"/>
  <c r="F57" i="19" s="1"/>
  <c r="F58" i="19" s="1"/>
  <c r="F59" i="19" s="1"/>
  <c r="F60" i="19" s="1"/>
  <c r="F61" i="19" s="1"/>
  <c r="F62" i="19" s="1"/>
  <c r="F63" i="19" s="1"/>
  <c r="F64" i="19" s="1"/>
  <c r="F65" i="19" s="1"/>
  <c r="F66" i="19" s="1"/>
  <c r="F67" i="19" s="1"/>
  <c r="F68" i="19" s="1"/>
  <c r="F69" i="19" s="1"/>
  <c r="F70" i="19" s="1"/>
  <c r="D73" i="19" l="1"/>
  <c r="F9" i="20"/>
  <c r="D72" i="20" l="1"/>
  <c r="F10" i="20"/>
  <c r="F11" i="20" s="1"/>
  <c r="F12" i="20" s="1"/>
  <c r="F13" i="20" s="1"/>
  <c r="F14" i="20" s="1"/>
  <c r="F15" i="20" s="1"/>
  <c r="F16" i="20" s="1"/>
  <c r="F17" i="20" s="1"/>
  <c r="F18" i="20" s="1"/>
  <c r="F19" i="20" s="1"/>
  <c r="F20" i="20" s="1"/>
  <c r="F21" i="20" s="1"/>
  <c r="F22" i="20" s="1"/>
  <c r="F23" i="20" s="1"/>
  <c r="F24" i="20" s="1"/>
  <c r="F25" i="20" s="1"/>
  <c r="F26" i="20" s="1"/>
  <c r="F27" i="20" s="1"/>
  <c r="F28" i="20" s="1"/>
  <c r="F29" i="20" s="1"/>
  <c r="F30" i="20" s="1"/>
  <c r="F31" i="20" s="1"/>
  <c r="F32" i="20" s="1"/>
  <c r="F33" i="20" s="1"/>
  <c r="F34" i="20" s="1"/>
  <c r="F35" i="20" s="1"/>
  <c r="F36" i="20" s="1"/>
  <c r="F37" i="20" s="1"/>
  <c r="F38" i="20" s="1"/>
  <c r="F39" i="20" s="1"/>
  <c r="F40" i="20" s="1"/>
  <c r="F41" i="20" s="1"/>
  <c r="F42" i="20" s="1"/>
  <c r="F43" i="20" s="1"/>
  <c r="F44" i="20" s="1"/>
  <c r="F45" i="20" s="1"/>
  <c r="F46" i="20" s="1"/>
  <c r="F47" i="20" s="1"/>
  <c r="F48" i="20" s="1"/>
  <c r="F49" i="20" s="1"/>
  <c r="F50" i="20" s="1"/>
  <c r="F51" i="20" s="1"/>
  <c r="F52" i="20" s="1"/>
  <c r="F53" i="20" s="1"/>
  <c r="F54" i="20" s="1"/>
  <c r="F55" i="20" s="1"/>
  <c r="F56" i="20" s="1"/>
  <c r="F57" i="20" s="1"/>
  <c r="F58" i="20" s="1"/>
  <c r="F59" i="20" s="1"/>
  <c r="F60" i="20" s="1"/>
  <c r="F61" i="20" s="1"/>
  <c r="F62" i="20" s="1"/>
  <c r="F63" i="20" s="1"/>
  <c r="F64" i="20" s="1"/>
  <c r="F65" i="20" s="1"/>
  <c r="F66" i="20" s="1"/>
  <c r="F67" i="20" s="1"/>
  <c r="F68" i="20" s="1"/>
  <c r="F69" i="20" s="1"/>
  <c r="F70" i="20" s="1"/>
  <c r="D73" i="20" l="1"/>
  <c r="F9" i="21"/>
  <c r="D72" i="21" l="1"/>
  <c r="F10" i="21"/>
  <c r="F11" i="21" s="1"/>
  <c r="F12" i="21" s="1"/>
  <c r="F13" i="21" s="1"/>
  <c r="F14" i="21" s="1"/>
  <c r="F15" i="21" s="1"/>
  <c r="F16" i="21" s="1"/>
  <c r="F17" i="21" s="1"/>
  <c r="F18" i="21" s="1"/>
  <c r="F19" i="21" s="1"/>
  <c r="F20" i="21" s="1"/>
  <c r="F21" i="21" s="1"/>
  <c r="F22" i="21" s="1"/>
  <c r="F23" i="21" s="1"/>
  <c r="F24" i="21" s="1"/>
  <c r="F25" i="21" s="1"/>
  <c r="F26" i="21" s="1"/>
  <c r="F27" i="21" s="1"/>
  <c r="F28" i="21" s="1"/>
  <c r="F29" i="21" s="1"/>
  <c r="F30" i="21" s="1"/>
  <c r="F31" i="21" s="1"/>
  <c r="F32" i="21" s="1"/>
  <c r="F33" i="21" s="1"/>
  <c r="F34" i="21" s="1"/>
  <c r="F35" i="21" s="1"/>
  <c r="F36" i="21" s="1"/>
  <c r="F37" i="21" s="1"/>
  <c r="F38" i="21" s="1"/>
  <c r="F39" i="21" s="1"/>
  <c r="F40" i="21" s="1"/>
  <c r="F41" i="21" s="1"/>
  <c r="F42" i="21" s="1"/>
  <c r="F43" i="21" s="1"/>
  <c r="F44" i="21" s="1"/>
  <c r="F45" i="21" s="1"/>
  <c r="F46" i="21" s="1"/>
  <c r="F47" i="21" s="1"/>
  <c r="F48" i="21" s="1"/>
  <c r="F49" i="21" s="1"/>
  <c r="F50" i="21" s="1"/>
  <c r="F51" i="21" s="1"/>
  <c r="F52" i="21" s="1"/>
  <c r="F53" i="21" s="1"/>
  <c r="F54" i="21" s="1"/>
  <c r="F55" i="21" s="1"/>
  <c r="F56" i="21" s="1"/>
  <c r="F57" i="21" s="1"/>
  <c r="F58" i="21" s="1"/>
  <c r="F59" i="21" s="1"/>
  <c r="F60" i="21" s="1"/>
  <c r="F61" i="21" s="1"/>
  <c r="F62" i="21" s="1"/>
  <c r="F63" i="21" s="1"/>
  <c r="F64" i="21" s="1"/>
  <c r="F65" i="21" s="1"/>
  <c r="F66" i="21" s="1"/>
  <c r="F67" i="21" s="1"/>
  <c r="F68" i="21" s="1"/>
  <c r="F69" i="21" s="1"/>
  <c r="F70" i="21" s="1"/>
  <c r="D73" i="21" s="1"/>
</calcChain>
</file>

<file path=xl/comments1.xml><?xml version="1.0" encoding="utf-8"?>
<comments xmlns="http://schemas.openxmlformats.org/spreadsheetml/2006/main">
  <authors>
    <author>Vladimír Šesták</author>
  </authors>
  <commentList>
    <comment ref="M74" authorId="0">
      <text>
        <r>
          <rPr>
            <sz val="8"/>
            <color indexed="81"/>
            <rFont val="Tahoma"/>
            <family val="2"/>
            <charset val="238"/>
          </rPr>
          <t>ZAPÍSAŤ RUČNE</t>
        </r>
      </text>
    </comment>
  </commentList>
</comments>
</file>

<file path=xl/comments2.xml><?xml version="1.0" encoding="utf-8"?>
<comments xmlns="http://schemas.openxmlformats.org/spreadsheetml/2006/main">
  <authors>
    <author>Vladimír Šesták</author>
  </authors>
  <commentList>
    <comment ref="M74" authorId="0">
      <text>
        <r>
          <rPr>
            <sz val="8"/>
            <color indexed="81"/>
            <rFont val="Tahoma"/>
            <family val="2"/>
            <charset val="238"/>
          </rPr>
          <t>ZAPÍSAŤ RUČNE</t>
        </r>
      </text>
    </comment>
  </commentList>
</comments>
</file>

<file path=xl/comments3.xml><?xml version="1.0" encoding="utf-8"?>
<comments xmlns="http://schemas.openxmlformats.org/spreadsheetml/2006/main">
  <authors>
    <author>Vladimír Šesták</author>
  </authors>
  <commentList>
    <comment ref="M74" authorId="0">
      <text>
        <r>
          <rPr>
            <sz val="8"/>
            <color indexed="81"/>
            <rFont val="Tahoma"/>
            <family val="2"/>
            <charset val="238"/>
          </rPr>
          <t>ZAPÍSAŤ RUČNE</t>
        </r>
      </text>
    </comment>
  </commentList>
</comments>
</file>

<file path=xl/comments4.xml><?xml version="1.0" encoding="utf-8"?>
<comments xmlns="http://schemas.openxmlformats.org/spreadsheetml/2006/main">
  <authors>
    <author>Vladimír Šesták</author>
  </authors>
  <commentList>
    <comment ref="M74" authorId="0">
      <text>
        <r>
          <rPr>
            <sz val="8"/>
            <color indexed="81"/>
            <rFont val="Tahoma"/>
            <family val="2"/>
            <charset val="238"/>
          </rPr>
          <t>ZAPÍSAŤ RUČNE</t>
        </r>
      </text>
    </comment>
  </commentList>
</comments>
</file>

<file path=xl/comments5.xml><?xml version="1.0" encoding="utf-8"?>
<comments xmlns="http://schemas.openxmlformats.org/spreadsheetml/2006/main">
  <authors>
    <author>Vladimír Šesták</author>
  </authors>
  <commentList>
    <comment ref="M74" authorId="0">
      <text>
        <r>
          <rPr>
            <sz val="8"/>
            <color indexed="81"/>
            <rFont val="Tahoma"/>
            <family val="2"/>
            <charset val="238"/>
          </rPr>
          <t>ZAPÍSAŤ RUČNE</t>
        </r>
      </text>
    </comment>
  </commentList>
</comments>
</file>

<file path=xl/comments6.xml><?xml version="1.0" encoding="utf-8"?>
<comments xmlns="http://schemas.openxmlformats.org/spreadsheetml/2006/main">
  <authors>
    <author>Vladimír Šesták</author>
  </authors>
  <commentList>
    <comment ref="M74" authorId="0">
      <text>
        <r>
          <rPr>
            <sz val="8"/>
            <color indexed="81"/>
            <rFont val="Tahoma"/>
            <family val="2"/>
            <charset val="238"/>
          </rPr>
          <t>ZAPÍSAŤ RUČNE</t>
        </r>
      </text>
    </comment>
  </commentList>
</comments>
</file>

<file path=xl/comments7.xml><?xml version="1.0" encoding="utf-8"?>
<comments xmlns="http://schemas.openxmlformats.org/spreadsheetml/2006/main">
  <authors>
    <author>Vladimír Šesták</author>
  </authors>
  <commentList>
    <comment ref="M74" authorId="0">
      <text>
        <r>
          <rPr>
            <sz val="8"/>
            <color indexed="81"/>
            <rFont val="Tahoma"/>
            <family val="2"/>
            <charset val="238"/>
          </rPr>
          <t>ZAPÍSAŤ RUČNE</t>
        </r>
      </text>
    </comment>
  </commentList>
</comments>
</file>

<file path=xl/comments8.xml><?xml version="1.0" encoding="utf-8"?>
<comments xmlns="http://schemas.openxmlformats.org/spreadsheetml/2006/main">
  <authors>
    <author>Vladimír Šesták</author>
  </authors>
  <commentList>
    <comment ref="M74" authorId="0">
      <text>
        <r>
          <rPr>
            <sz val="8"/>
            <color indexed="81"/>
            <rFont val="Tahoma"/>
            <family val="2"/>
            <charset val="238"/>
          </rPr>
          <t>ZAPÍSAŤ RUČNE</t>
        </r>
      </text>
    </comment>
  </commentList>
</comments>
</file>

<file path=xl/comments9.xml><?xml version="1.0" encoding="utf-8"?>
<comments xmlns="http://schemas.openxmlformats.org/spreadsheetml/2006/main">
  <authors>
    <author>Vladimír Šesták</author>
  </authors>
  <commentList>
    <comment ref="M74" authorId="0">
      <text>
        <r>
          <rPr>
            <sz val="8"/>
            <color indexed="81"/>
            <rFont val="Tahoma"/>
            <family val="2"/>
            <charset val="238"/>
          </rPr>
          <t>ZAPÍSAŤ RUČNE</t>
        </r>
      </text>
    </comment>
  </commentList>
</comments>
</file>

<file path=xl/comments10.xml><?xml version="1.0" encoding="utf-8"?>
<comments xmlns="http://schemas.openxmlformats.org/spreadsheetml/2006/main">
  <authors>
    <author>Vladimír Šesták</author>
  </authors>
  <commentList>
    <comment ref="M74" authorId="0">
      <text>
        <r>
          <rPr>
            <sz val="8"/>
            <color indexed="81"/>
            <rFont val="Tahoma"/>
            <family val="2"/>
            <charset val="238"/>
          </rPr>
          <t>ZAPÍSAŤ RUČNE</t>
        </r>
      </text>
    </comment>
  </commentList>
</comments>
</file>

<file path=xl/comments11.xml><?xml version="1.0" encoding="utf-8"?>
<comments xmlns="http://schemas.openxmlformats.org/spreadsheetml/2006/main">
  <authors>
    <author>Vladimír Šesták</author>
  </authors>
  <commentList>
    <comment ref="M74" authorId="0">
      <text>
        <r>
          <rPr>
            <sz val="8"/>
            <color indexed="81"/>
            <rFont val="Tahoma"/>
            <family val="2"/>
            <charset val="238"/>
          </rPr>
          <t>ZAPÍSAŤ RUČNE</t>
        </r>
      </text>
    </comment>
  </commentList>
</comments>
</file>

<file path=xl/comments12.xml><?xml version="1.0" encoding="utf-8"?>
<comments xmlns="http://schemas.openxmlformats.org/spreadsheetml/2006/main">
  <authors>
    <author>Vladimír Šesták</author>
  </authors>
  <commentList>
    <comment ref="M74" authorId="0">
      <text>
        <r>
          <rPr>
            <sz val="8"/>
            <color indexed="81"/>
            <rFont val="Tahoma"/>
            <family val="2"/>
            <charset val="238"/>
          </rPr>
          <t>ZAPÍSAŤ RUČNE</t>
        </r>
      </text>
    </comment>
  </commentList>
</comments>
</file>

<file path=xl/sharedStrings.xml><?xml version="1.0" encoding="utf-8"?>
<sst xmlns="http://schemas.openxmlformats.org/spreadsheetml/2006/main" count="694" uniqueCount="88">
  <si>
    <t>Továrenská značka a typ</t>
  </si>
  <si>
    <t>Vozidlo pridelené dňa</t>
  </si>
  <si>
    <t>Stav tachometra na začiatku</t>
  </si>
  <si>
    <t>km</t>
  </si>
  <si>
    <t>POHONNÉ HMOTY</t>
  </si>
  <si>
    <t>Druh</t>
  </si>
  <si>
    <t>Nafta</t>
  </si>
  <si>
    <t>Zostatok v nádrži pred                     1. použitím vozidla</t>
  </si>
  <si>
    <t>Litrov</t>
  </si>
  <si>
    <t>Spotreba pri 90 km/h</t>
  </si>
  <si>
    <t>L / 100 km</t>
  </si>
  <si>
    <t>Spotreba pri 120 km/h</t>
  </si>
  <si>
    <t>Spotreba mimo mesta</t>
  </si>
  <si>
    <t>Spotreba v meste</t>
  </si>
  <si>
    <t>Priemerná spotreba</t>
  </si>
  <si>
    <t>Súkromná taxa</t>
  </si>
  <si>
    <t>Garančná prehliadka pri počte najazdených km</t>
  </si>
  <si>
    <t>€ / km</t>
  </si>
  <si>
    <t>VYÚČTOVANIE SPOTREBY POHONNÝCH HMÔT</t>
  </si>
  <si>
    <t>mesiac:</t>
  </si>
  <si>
    <t>Vodič:</t>
  </si>
  <si>
    <t>Vozidlo:</t>
  </si>
  <si>
    <t>Dátum</t>
  </si>
  <si>
    <t>Cieľ cesty</t>
  </si>
  <si>
    <t>Stav tacho-metra</t>
  </si>
  <si>
    <t>Najazdené kilometre</t>
  </si>
  <si>
    <t>Nákup PHM (L)</t>
  </si>
  <si>
    <t>Zostatok v nádrži (L)</t>
  </si>
  <si>
    <t>Súkromne mimo evidenciu</t>
  </si>
  <si>
    <t>Služobne</t>
  </si>
  <si>
    <t>Súkromne</t>
  </si>
  <si>
    <t>Mimo mesta</t>
  </si>
  <si>
    <t>V meste</t>
  </si>
  <si>
    <t>Stav tachometra:</t>
  </si>
  <si>
    <t>Počiatočný stav:</t>
  </si>
  <si>
    <t>Vypočítaný zostatok v nádrži (L):</t>
  </si>
  <si>
    <t>na konci mesiaca:</t>
  </si>
  <si>
    <t>Spolu za mesiac km</t>
  </si>
  <si>
    <t>Konečný stav:</t>
  </si>
  <si>
    <t>Skutočný zostatok v nádrži (L):</t>
  </si>
  <si>
    <t>na začiatku mesiaca:</t>
  </si>
  <si>
    <t>Najazdené kilometre:</t>
  </si>
  <si>
    <t>Mimo mesta:</t>
  </si>
  <si>
    <t>V meste:</t>
  </si>
  <si>
    <t>Nadspotreba:</t>
  </si>
  <si>
    <t>Najazdené od začiatku roka</t>
  </si>
  <si>
    <t>Súkromne mimo mesta:</t>
  </si>
  <si>
    <t>Druh PHM:</t>
  </si>
  <si>
    <t>Súkromne v meste:</t>
  </si>
  <si>
    <t>Súkromne za rok</t>
  </si>
  <si>
    <t>CELKOM:</t>
  </si>
  <si>
    <t>Celkový nákup PHM (L):</t>
  </si>
  <si>
    <t>Vyhotovil:</t>
  </si>
  <si>
    <t>Schválil:</t>
  </si>
  <si>
    <t>(dátum a podpis)</t>
  </si>
  <si>
    <t>Super(95) Leaded</t>
  </si>
  <si>
    <t>BA-BOTANICKA</t>
  </si>
  <si>
    <t>SKK</t>
  </si>
  <si>
    <t>Nove Zamky</t>
  </si>
  <si>
    <t>TRENČÍN</t>
  </si>
  <si>
    <t>ZÁKLADNÉ ÚDAJE</t>
  </si>
  <si>
    <t>MENO VODIČA</t>
  </si>
  <si>
    <t>LP</t>
  </si>
  <si>
    <t>KALENDÁRNY ROK</t>
  </si>
  <si>
    <t>VOZIDLO</t>
  </si>
  <si>
    <t>Evidenčné číslo</t>
  </si>
  <si>
    <t>Priemerná cena 1 litra</t>
  </si>
  <si>
    <t xml:space="preserve">malinova - gastanova </t>
  </si>
  <si>
    <t>malinova - pltnicka</t>
  </si>
  <si>
    <t>malinova - mado</t>
  </si>
  <si>
    <t>malinova - hour</t>
  </si>
  <si>
    <t>plna n</t>
  </si>
  <si>
    <t>spotreba</t>
  </si>
  <si>
    <t>Nákup PHM (€) s DPH</t>
  </si>
  <si>
    <t>Celkový nákup PHM (€) s DPH:</t>
  </si>
  <si>
    <t>Nákup PHM na súkromné jazdy (€) s DPH:</t>
  </si>
  <si>
    <t>Spolu za mesiac (€)</t>
  </si>
  <si>
    <t>Skutočne zaplatiť S(€)</t>
  </si>
  <si>
    <t>Stav nádrže na začiatku</t>
  </si>
  <si>
    <t>l</t>
  </si>
  <si>
    <t>Objem nádrže</t>
  </si>
  <si>
    <t>Meno a priezvisko</t>
  </si>
  <si>
    <t>druh vlastníctva auta</t>
  </si>
  <si>
    <t>ZA 123 AB</t>
  </si>
  <si>
    <t>značka a typ auta</t>
  </si>
  <si>
    <t>dátum registrácie na daňovom úrade</t>
  </si>
  <si>
    <t>Žilina</t>
  </si>
  <si>
    <t>Bratislava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</si>
</sst>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/m/"/>
    <numFmt numFmtId="165" formatCode="mmmm\ yy"/>
    <numFmt numFmtId="166" formatCode="_-* #,##0.0\ &quot;Sk&quot;_-;\-* #,##0.0\ &quot;Sk&quot;_-;_-* &quot;-&quot;??\ &quot;Sk&quot;_-;_-@_-"/>
  </numFmts>
  <fonts count="21" x14ac:knownFonts="1">
    <font>
      <sz val="11"/>
      <color theme="1"/>
      <name val="Calibri"/>
      <family val="2"/>
      <charset val="238"/>
      <scheme val="minor"/>
    </font>
    <font>
      <sz val="16"/>
      <name val="Arial CE"/>
      <family val="2"/>
      <charset val="238"/>
    </font>
    <font>
      <b/>
      <sz val="12"/>
      <color indexed="12"/>
      <name val="Arial CE"/>
      <family val="2"/>
      <charset val="238"/>
    </font>
    <font>
      <b/>
      <sz val="16"/>
      <color indexed="12"/>
      <name val="Arial CE"/>
      <family val="2"/>
      <charset val="238"/>
    </font>
    <font>
      <b/>
      <sz val="18"/>
      <color indexed="9"/>
      <name val="Arial CE"/>
      <family val="2"/>
      <charset val="238"/>
    </font>
    <font>
      <sz val="14"/>
      <name val="Arial CE"/>
      <family val="2"/>
      <charset val="238"/>
    </font>
    <font>
      <sz val="16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8"/>
      <color indexed="8"/>
      <name val="Arial CE"/>
      <family val="2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sz val="8"/>
      <color indexed="12"/>
      <name val="Arial CE"/>
      <family val="2"/>
      <charset val="238"/>
    </font>
    <font>
      <sz val="8"/>
      <name val="Arial"/>
      <family val="2"/>
      <charset val="238"/>
    </font>
    <font>
      <b/>
      <sz val="8"/>
      <color indexed="12"/>
      <name val="Arial CE"/>
      <family val="2"/>
      <charset val="238"/>
    </font>
    <font>
      <sz val="7"/>
      <name val="Arial CE"/>
      <family val="2"/>
      <charset val="238"/>
    </font>
    <font>
      <u/>
      <sz val="10"/>
      <name val="Arial CE"/>
      <family val="2"/>
      <charset val="238"/>
    </font>
    <font>
      <i/>
      <sz val="10"/>
      <name val="Arial CE"/>
      <family val="2"/>
      <charset val="238"/>
    </font>
    <font>
      <sz val="8"/>
      <color indexed="81"/>
      <name val="Tahoma"/>
      <family val="2"/>
      <charset val="238"/>
    </font>
    <font>
      <b/>
      <sz val="24"/>
      <name val="Arial CE"/>
      <family val="2"/>
      <charset val="238"/>
    </font>
    <font>
      <b/>
      <sz val="16"/>
      <color indexed="9"/>
      <name val="Arial CE"/>
      <family val="2"/>
      <charset val="238"/>
    </font>
  </fonts>
  <fills count="10">
    <fill>
      <patternFill patternType="none"/>
    </fill>
    <fill>
      <patternFill patternType="gray125"/>
    </fill>
    <fill>
      <patternFill patternType="gray125">
        <fgColor indexed="9"/>
        <bgColor indexed="42"/>
      </patternFill>
    </fill>
    <fill>
      <patternFill patternType="solid">
        <fgColor indexed="9"/>
        <bgColor indexed="64"/>
      </patternFill>
    </fill>
    <fill>
      <patternFill patternType="gray125">
        <fgColor indexed="9"/>
        <bgColor indexed="9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lightGray">
        <fgColor indexed="9"/>
        <bgColor indexed="9"/>
      </patternFill>
    </fill>
    <fill>
      <patternFill patternType="solid">
        <fgColor rgb="FFFF00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</borders>
  <cellStyleXfs count="1">
    <xf numFmtId="0" fontId="0" fillId="0" borderId="0"/>
  </cellStyleXfs>
  <cellXfs count="208">
    <xf numFmtId="0" fontId="0" fillId="0" borderId="0" xfId="0"/>
    <xf numFmtId="0" fontId="1" fillId="2" borderId="1" xfId="0" applyFont="1" applyFill="1" applyBorder="1" applyAlignment="1">
      <alignment horizontal="center"/>
    </xf>
    <xf numFmtId="3" fontId="3" fillId="3" borderId="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left"/>
    </xf>
    <xf numFmtId="0" fontId="1" fillId="4" borderId="0" xfId="0" applyFont="1" applyFill="1" applyBorder="1" applyAlignment="1">
      <alignment horizontal="center"/>
    </xf>
    <xf numFmtId="3" fontId="3" fillId="3" borderId="0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 applyProtection="1">
      <alignment horizontal="center"/>
    </xf>
    <xf numFmtId="4" fontId="1" fillId="2" borderId="1" xfId="0" applyNumberFormat="1" applyFont="1" applyFill="1" applyBorder="1" applyAlignment="1" applyProtection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Protection="1"/>
    <xf numFmtId="0" fontId="0" fillId="3" borderId="0" xfId="0" applyFill="1"/>
    <xf numFmtId="0" fontId="6" fillId="6" borderId="1" xfId="0" applyFont="1" applyFill="1" applyBorder="1" applyAlignment="1">
      <alignment horizontal="center" vertical="center" wrapText="1"/>
    </xf>
    <xf numFmtId="2" fontId="0" fillId="6" borderId="1" xfId="0" applyNumberFormat="1" applyFill="1" applyBorder="1" applyProtection="1">
      <protection locked="0"/>
    </xf>
    <xf numFmtId="164" fontId="7" fillId="3" borderId="0" xfId="0" applyNumberFormat="1" applyFont="1" applyFill="1" applyBorder="1" applyAlignment="1" applyProtection="1">
      <alignment horizontal="center"/>
    </xf>
    <xf numFmtId="164" fontId="7" fillId="3" borderId="3" xfId="0" applyNumberFormat="1" applyFont="1" applyFill="1" applyBorder="1" applyAlignment="1" applyProtection="1">
      <alignment horizontal="center"/>
    </xf>
    <xf numFmtId="164" fontId="7" fillId="3" borderId="4" xfId="0" applyNumberFormat="1" applyFont="1" applyFill="1" applyBorder="1" applyAlignment="1" applyProtection="1">
      <alignment horizontal="center"/>
    </xf>
    <xf numFmtId="164" fontId="0" fillId="3" borderId="0" xfId="0" applyNumberFormat="1" applyFill="1" applyProtection="1"/>
    <xf numFmtId="3" fontId="0" fillId="3" borderId="0" xfId="0" applyNumberFormat="1" applyFill="1" applyProtection="1"/>
    <xf numFmtId="4" fontId="0" fillId="3" borderId="0" xfId="0" applyNumberFormat="1" applyFill="1" applyProtection="1"/>
    <xf numFmtId="0" fontId="8" fillId="3" borderId="0" xfId="0" applyFont="1" applyFill="1" applyProtection="1"/>
    <xf numFmtId="164" fontId="0" fillId="6" borderId="1" xfId="0" applyNumberFormat="1" applyFill="1" applyBorder="1" applyProtection="1"/>
    <xf numFmtId="0" fontId="7" fillId="3" borderId="6" xfId="0" applyFont="1" applyFill="1" applyBorder="1" applyAlignment="1" applyProtection="1">
      <alignment horizontal="left"/>
    </xf>
    <xf numFmtId="3" fontId="0" fillId="6" borderId="5" xfId="0" applyNumberFormat="1" applyFill="1" applyBorder="1" applyAlignment="1" applyProtection="1">
      <alignment horizontal="right"/>
    </xf>
    <xf numFmtId="0" fontId="10" fillId="3" borderId="0" xfId="0" applyFont="1" applyFill="1" applyAlignment="1" applyProtection="1">
      <alignment horizontal="center"/>
    </xf>
    <xf numFmtId="0" fontId="10" fillId="3" borderId="0" xfId="0" applyFont="1" applyFill="1" applyAlignment="1">
      <alignment horizontal="center"/>
    </xf>
    <xf numFmtId="3" fontId="10" fillId="7" borderId="1" xfId="0" applyNumberFormat="1" applyFont="1" applyFill="1" applyBorder="1" applyAlignment="1" applyProtection="1">
      <alignment horizontal="center" wrapText="1"/>
    </xf>
    <xf numFmtId="3" fontId="10" fillId="7" borderId="1" xfId="0" applyNumberFormat="1" applyFont="1" applyFill="1" applyBorder="1" applyAlignment="1" applyProtection="1">
      <alignment horizontal="center" vertical="center" wrapText="1"/>
    </xf>
    <xf numFmtId="0" fontId="11" fillId="3" borderId="0" xfId="0" applyFont="1" applyFill="1" applyProtection="1"/>
    <xf numFmtId="3" fontId="11" fillId="3" borderId="17" xfId="0" applyNumberFormat="1" applyFont="1" applyFill="1" applyBorder="1" applyAlignment="1" applyProtection="1">
      <alignment horizontal="right"/>
    </xf>
    <xf numFmtId="3" fontId="12" fillId="3" borderId="15" xfId="0" applyNumberFormat="1" applyFont="1" applyFill="1" applyBorder="1" applyAlignment="1" applyProtection="1">
      <alignment horizontal="right"/>
      <protection locked="0"/>
    </xf>
    <xf numFmtId="3" fontId="12" fillId="3" borderId="18" xfId="0" applyNumberFormat="1" applyFont="1" applyFill="1" applyBorder="1" applyAlignment="1" applyProtection="1">
      <alignment horizontal="right"/>
      <protection locked="0"/>
    </xf>
    <xf numFmtId="3" fontId="12" fillId="3" borderId="16" xfId="0" applyNumberFormat="1" applyFont="1" applyFill="1" applyBorder="1" applyAlignment="1" applyProtection="1">
      <alignment horizontal="right"/>
      <protection locked="0"/>
    </xf>
    <xf numFmtId="3" fontId="12" fillId="3" borderId="0" xfId="0" applyNumberFormat="1" applyFont="1" applyFill="1" applyAlignment="1" applyProtection="1">
      <alignment horizontal="right"/>
    </xf>
    <xf numFmtId="4" fontId="12" fillId="3" borderId="17" xfId="0" applyNumberFormat="1" applyFont="1" applyFill="1" applyBorder="1" applyAlignment="1" applyProtection="1">
      <alignment horizontal="right"/>
      <protection locked="0"/>
    </xf>
    <xf numFmtId="4" fontId="11" fillId="3" borderId="15" xfId="0" applyNumberFormat="1" applyFont="1" applyFill="1" applyBorder="1" applyProtection="1"/>
    <xf numFmtId="0" fontId="11" fillId="3" borderId="15" xfId="0" applyFont="1" applyFill="1" applyBorder="1" applyProtection="1"/>
    <xf numFmtId="4" fontId="12" fillId="3" borderId="16" xfId="0" applyNumberFormat="1" applyFont="1" applyFill="1" applyBorder="1" applyProtection="1">
      <protection locked="0"/>
    </xf>
    <xf numFmtId="0" fontId="11" fillId="3" borderId="0" xfId="0" applyFont="1" applyFill="1" applyProtection="1">
      <protection locked="0"/>
    </xf>
    <xf numFmtId="3" fontId="12" fillId="3" borderId="19" xfId="0" applyNumberFormat="1" applyFont="1" applyFill="1" applyBorder="1" applyProtection="1">
      <protection locked="0"/>
    </xf>
    <xf numFmtId="0" fontId="11" fillId="3" borderId="0" xfId="0" applyFont="1" applyFill="1"/>
    <xf numFmtId="3" fontId="11" fillId="3" borderId="24" xfId="0" applyNumberFormat="1" applyFont="1" applyFill="1" applyBorder="1" applyAlignment="1" applyProtection="1">
      <alignment horizontal="right"/>
    </xf>
    <xf numFmtId="3" fontId="12" fillId="3" borderId="25" xfId="0" applyNumberFormat="1" applyFont="1" applyFill="1" applyBorder="1" applyAlignment="1" applyProtection="1">
      <alignment horizontal="right"/>
      <protection locked="0"/>
    </xf>
    <xf numFmtId="3" fontId="12" fillId="3" borderId="21" xfId="0" applyNumberFormat="1" applyFont="1" applyFill="1" applyBorder="1" applyAlignment="1" applyProtection="1">
      <alignment horizontal="right"/>
      <protection locked="0"/>
    </xf>
    <xf numFmtId="3" fontId="12" fillId="3" borderId="26" xfId="0" applyNumberFormat="1" applyFont="1" applyFill="1" applyBorder="1" applyAlignment="1" applyProtection="1">
      <alignment horizontal="right"/>
      <protection locked="0"/>
    </xf>
    <xf numFmtId="0" fontId="12" fillId="3" borderId="0" xfId="0" applyFont="1" applyFill="1" applyAlignment="1" applyProtection="1">
      <alignment horizontal="right"/>
    </xf>
    <xf numFmtId="4" fontId="12" fillId="3" borderId="24" xfId="0" applyNumberFormat="1" applyFont="1" applyFill="1" applyBorder="1" applyAlignment="1" applyProtection="1">
      <alignment horizontal="right"/>
      <protection locked="0"/>
    </xf>
    <xf numFmtId="4" fontId="11" fillId="3" borderId="25" xfId="0" applyNumberFormat="1" applyFont="1" applyFill="1" applyBorder="1" applyProtection="1"/>
    <xf numFmtId="0" fontId="11" fillId="3" borderId="25" xfId="0" applyFont="1" applyFill="1" applyBorder="1" applyProtection="1"/>
    <xf numFmtId="4" fontId="12" fillId="3" borderId="26" xfId="0" applyNumberFormat="1" applyFont="1" applyFill="1" applyBorder="1" applyProtection="1">
      <protection locked="0"/>
    </xf>
    <xf numFmtId="3" fontId="12" fillId="3" borderId="27" xfId="0" applyNumberFormat="1" applyFont="1" applyFill="1" applyBorder="1" applyProtection="1">
      <protection locked="0"/>
    </xf>
    <xf numFmtId="3" fontId="11" fillId="3" borderId="28" xfId="0" applyNumberFormat="1" applyFont="1" applyFill="1" applyBorder="1" applyAlignment="1" applyProtection="1">
      <alignment horizontal="right"/>
    </xf>
    <xf numFmtId="3" fontId="12" fillId="3" borderId="29" xfId="0" applyNumberFormat="1" applyFont="1" applyFill="1" applyBorder="1" applyAlignment="1" applyProtection="1">
      <alignment horizontal="right"/>
      <protection locked="0"/>
    </xf>
    <xf numFmtId="3" fontId="12" fillId="3" borderId="31" xfId="0" applyNumberFormat="1" applyFont="1" applyFill="1" applyBorder="1" applyAlignment="1" applyProtection="1">
      <alignment horizontal="right"/>
      <protection locked="0"/>
    </xf>
    <xf numFmtId="3" fontId="12" fillId="3" borderId="30" xfId="0" applyNumberFormat="1" applyFont="1" applyFill="1" applyBorder="1" applyAlignment="1" applyProtection="1">
      <alignment horizontal="right"/>
      <protection locked="0"/>
    </xf>
    <xf numFmtId="4" fontId="12" fillId="3" borderId="28" xfId="0" applyNumberFormat="1" applyFont="1" applyFill="1" applyBorder="1" applyAlignment="1" applyProtection="1">
      <alignment horizontal="right"/>
      <protection locked="0"/>
    </xf>
    <xf numFmtId="4" fontId="11" fillId="3" borderId="29" xfId="0" applyNumberFormat="1" applyFont="1" applyFill="1" applyBorder="1" applyProtection="1"/>
    <xf numFmtId="0" fontId="11" fillId="3" borderId="29" xfId="0" applyFont="1" applyFill="1" applyBorder="1" applyProtection="1"/>
    <xf numFmtId="4" fontId="12" fillId="3" borderId="30" xfId="0" applyNumberFormat="1" applyFont="1" applyFill="1" applyBorder="1" applyProtection="1">
      <protection locked="0"/>
    </xf>
    <xf numFmtId="3" fontId="12" fillId="3" borderId="32" xfId="0" applyNumberFormat="1" applyFont="1" applyFill="1" applyBorder="1" applyProtection="1">
      <protection locked="0"/>
    </xf>
    <xf numFmtId="164" fontId="11" fillId="3" borderId="0" xfId="0" applyNumberFormat="1" applyFont="1" applyFill="1" applyProtection="1"/>
    <xf numFmtId="3" fontId="11" fillId="3" borderId="0" xfId="0" applyNumberFormat="1" applyFont="1" applyFill="1" applyProtection="1"/>
    <xf numFmtId="4" fontId="11" fillId="3" borderId="0" xfId="0" applyNumberFormat="1" applyFont="1" applyFill="1" applyProtection="1"/>
    <xf numFmtId="4" fontId="11" fillId="6" borderId="15" xfId="0" applyNumberFormat="1" applyFont="1" applyFill="1" applyBorder="1" applyAlignment="1" applyProtection="1">
      <alignment horizontal="right"/>
    </xf>
    <xf numFmtId="4" fontId="11" fillId="3" borderId="16" xfId="0" applyNumberFormat="1" applyFont="1" applyFill="1" applyBorder="1" applyProtection="1"/>
    <xf numFmtId="3" fontId="11" fillId="6" borderId="15" xfId="0" applyNumberFormat="1" applyFont="1" applyFill="1" applyBorder="1" applyProtection="1"/>
    <xf numFmtId="0" fontId="11" fillId="6" borderId="15" xfId="0" applyFont="1" applyFill="1" applyBorder="1" applyProtection="1"/>
    <xf numFmtId="0" fontId="11" fillId="6" borderId="16" xfId="0" applyFont="1" applyFill="1" applyBorder="1" applyProtection="1"/>
    <xf numFmtId="4" fontId="11" fillId="6" borderId="29" xfId="0" applyNumberFormat="1" applyFont="1" applyFill="1" applyBorder="1" applyAlignment="1" applyProtection="1">
      <alignment horizontal="right"/>
    </xf>
    <xf numFmtId="4" fontId="11" fillId="3" borderId="30" xfId="0" applyNumberFormat="1" applyFont="1" applyFill="1" applyBorder="1" applyProtection="1"/>
    <xf numFmtId="0" fontId="11" fillId="6" borderId="30" xfId="0" applyFont="1" applyFill="1" applyBorder="1" applyProtection="1"/>
    <xf numFmtId="3" fontId="10" fillId="6" borderId="29" xfId="0" applyNumberFormat="1" applyFont="1" applyFill="1" applyBorder="1" applyProtection="1"/>
    <xf numFmtId="0" fontId="10" fillId="6" borderId="29" xfId="0" applyFont="1" applyFill="1" applyBorder="1" applyProtection="1"/>
    <xf numFmtId="4" fontId="10" fillId="6" borderId="29" xfId="0" applyNumberFormat="1" applyFont="1" applyFill="1" applyBorder="1" applyAlignment="1" applyProtection="1">
      <alignment horizontal="right"/>
    </xf>
    <xf numFmtId="3" fontId="11" fillId="3" borderId="10" xfId="0" applyNumberFormat="1" applyFont="1" applyFill="1" applyBorder="1" applyProtection="1"/>
    <xf numFmtId="0" fontId="11" fillId="3" borderId="2" xfId="0" applyFont="1" applyFill="1" applyBorder="1" applyProtection="1"/>
    <xf numFmtId="4" fontId="11" fillId="6" borderId="25" xfId="0" applyNumberFormat="1" applyFont="1" applyFill="1" applyBorder="1" applyAlignment="1" applyProtection="1">
      <alignment horizontal="right"/>
    </xf>
    <xf numFmtId="4" fontId="11" fillId="3" borderId="26" xfId="0" applyNumberFormat="1" applyFont="1" applyFill="1" applyBorder="1" applyProtection="1"/>
    <xf numFmtId="3" fontId="11" fillId="6" borderId="10" xfId="0" applyNumberFormat="1" applyFont="1" applyFill="1" applyBorder="1" applyAlignment="1" applyProtection="1">
      <alignment vertical="center" wrapText="1"/>
    </xf>
    <xf numFmtId="3" fontId="11" fillId="6" borderId="36" xfId="0" applyNumberFormat="1" applyFont="1" applyFill="1" applyBorder="1" applyAlignment="1" applyProtection="1">
      <alignment vertical="center" wrapText="1"/>
    </xf>
    <xf numFmtId="4" fontId="10" fillId="6" borderId="25" xfId="0" applyNumberFormat="1" applyFont="1" applyFill="1" applyBorder="1" applyAlignment="1" applyProtection="1">
      <alignment horizontal="right"/>
    </xf>
    <xf numFmtId="4" fontId="10" fillId="3" borderId="26" xfId="0" applyNumberFormat="1" applyFont="1" applyFill="1" applyBorder="1" applyProtection="1"/>
    <xf numFmtId="0" fontId="10" fillId="6" borderId="30" xfId="0" applyFont="1" applyFill="1" applyBorder="1" applyProtection="1"/>
    <xf numFmtId="4" fontId="15" fillId="6" borderId="39" xfId="0" applyNumberFormat="1" applyFont="1" applyFill="1" applyBorder="1" applyAlignment="1" applyProtection="1">
      <alignment horizontal="right"/>
    </xf>
    <xf numFmtId="3" fontId="11" fillId="6" borderId="11" xfId="0" applyNumberFormat="1" applyFont="1" applyFill="1" applyBorder="1" applyAlignment="1" applyProtection="1">
      <alignment vertical="center" wrapText="1"/>
    </xf>
    <xf numFmtId="3" fontId="11" fillId="6" borderId="35" xfId="0" applyNumberFormat="1" applyFont="1" applyFill="1" applyBorder="1" applyAlignment="1" applyProtection="1">
      <alignment vertical="center" wrapText="1"/>
    </xf>
    <xf numFmtId="164" fontId="16" fillId="3" borderId="7" xfId="0" applyNumberFormat="1" applyFont="1" applyFill="1" applyBorder="1" applyProtection="1"/>
    <xf numFmtId="164" fontId="0" fillId="3" borderId="8" xfId="0" applyNumberFormat="1" applyFill="1" applyBorder="1" applyProtection="1"/>
    <xf numFmtId="0" fontId="0" fillId="3" borderId="9" xfId="0" applyFill="1" applyBorder="1" applyProtection="1"/>
    <xf numFmtId="0" fontId="16" fillId="3" borderId="7" xfId="0" applyFont="1" applyFill="1" applyBorder="1" applyProtection="1"/>
    <xf numFmtId="0" fontId="0" fillId="3" borderId="8" xfId="0" applyFill="1" applyBorder="1" applyProtection="1"/>
    <xf numFmtId="164" fontId="17" fillId="3" borderId="11" xfId="0" applyNumberFormat="1" applyFont="1" applyFill="1" applyBorder="1" applyProtection="1"/>
    <xf numFmtId="164" fontId="0" fillId="3" borderId="12" xfId="0" applyNumberFormat="1" applyFill="1" applyBorder="1" applyProtection="1"/>
    <xf numFmtId="0" fontId="0" fillId="3" borderId="13" xfId="0" applyFill="1" applyBorder="1" applyProtection="1"/>
    <xf numFmtId="0" fontId="0" fillId="3" borderId="12" xfId="0" applyFill="1" applyBorder="1" applyProtection="1"/>
    <xf numFmtId="4" fontId="0" fillId="3" borderId="0" xfId="0" applyNumberFormat="1" applyFill="1" applyAlignment="1" applyProtection="1">
      <alignment horizontal="right"/>
    </xf>
    <xf numFmtId="0" fontId="0" fillId="3" borderId="0" xfId="0" applyFill="1" applyAlignment="1" applyProtection="1">
      <alignment horizontal="right"/>
    </xf>
    <xf numFmtId="164" fontId="0" fillId="3" borderId="0" xfId="0" applyNumberFormat="1" applyFill="1"/>
    <xf numFmtId="3" fontId="0" fillId="3" borderId="0" xfId="0" applyNumberFormat="1" applyFill="1"/>
    <xf numFmtId="4" fontId="0" fillId="3" borderId="0" xfId="0" applyNumberFormat="1" applyFill="1"/>
    <xf numFmtId="0" fontId="8" fillId="3" borderId="0" xfId="0" applyFont="1" applyFill="1"/>
    <xf numFmtId="3" fontId="11" fillId="3" borderId="0" xfId="0" applyNumberFormat="1" applyFont="1" applyFill="1" applyProtection="1">
      <protection locked="0"/>
    </xf>
    <xf numFmtId="14" fontId="13" fillId="0" borderId="41" xfId="0" applyNumberFormat="1" applyFont="1" applyBorder="1" applyProtection="1"/>
    <xf numFmtId="0" fontId="13" fillId="0" borderId="42" xfId="0" applyFont="1" applyBorder="1" applyProtection="1"/>
    <xf numFmtId="166" fontId="13" fillId="0" borderId="43" xfId="0" applyNumberFormat="1" applyFont="1" applyBorder="1" applyProtection="1"/>
    <xf numFmtId="0" fontId="13" fillId="0" borderId="44" xfId="0" applyFont="1" applyBorder="1" applyProtection="1"/>
    <xf numFmtId="0" fontId="13" fillId="0" borderId="45" xfId="0" applyFont="1" applyBorder="1" applyProtection="1"/>
    <xf numFmtId="0" fontId="3" fillId="3" borderId="1" xfId="0" applyFont="1" applyFill="1" applyBorder="1" applyAlignment="1">
      <alignment horizontal="center" vertical="center"/>
    </xf>
    <xf numFmtId="0" fontId="0" fillId="8" borderId="0" xfId="0" applyFill="1"/>
    <xf numFmtId="4" fontId="1" fillId="2" borderId="0" xfId="0" applyNumberFormat="1" applyFont="1" applyFill="1" applyBorder="1" applyAlignment="1" applyProtection="1">
      <alignment horizontal="center"/>
    </xf>
    <xf numFmtId="0" fontId="1" fillId="2" borderId="0" xfId="0" applyFont="1" applyFill="1" applyBorder="1" applyAlignment="1">
      <alignment horizontal="left"/>
    </xf>
    <xf numFmtId="3" fontId="12" fillId="0" borderId="25" xfId="0" applyNumberFormat="1" applyFont="1" applyFill="1" applyBorder="1" applyAlignment="1" applyProtection="1">
      <alignment horizontal="right"/>
      <protection locked="0"/>
    </xf>
    <xf numFmtId="2" fontId="0" fillId="3" borderId="0" xfId="0" applyNumberFormat="1" applyFill="1" applyProtection="1"/>
    <xf numFmtId="4" fontId="11" fillId="9" borderId="16" xfId="0" applyNumberFormat="1" applyFont="1" applyFill="1" applyBorder="1" applyProtection="1"/>
    <xf numFmtId="4" fontId="14" fillId="9" borderId="30" xfId="0" applyNumberFormat="1" applyFont="1" applyFill="1" applyBorder="1" applyProtection="1">
      <protection locked="0"/>
    </xf>
    <xf numFmtId="10" fontId="11" fillId="9" borderId="37" xfId="0" applyNumberFormat="1" applyFont="1" applyFill="1" applyBorder="1" applyProtection="1"/>
    <xf numFmtId="4" fontId="10" fillId="9" borderId="37" xfId="0" applyNumberFormat="1" applyFont="1" applyFill="1" applyBorder="1" applyProtection="1"/>
    <xf numFmtId="4" fontId="11" fillId="9" borderId="37" xfId="0" applyNumberFormat="1" applyFont="1" applyFill="1" applyBorder="1" applyProtection="1"/>
    <xf numFmtId="4" fontId="15" fillId="9" borderId="40" xfId="0" applyNumberFormat="1" applyFont="1" applyFill="1" applyBorder="1" applyProtection="1"/>
    <xf numFmtId="3" fontId="11" fillId="9" borderId="17" xfId="0" applyNumberFormat="1" applyFont="1" applyFill="1" applyBorder="1" applyProtection="1"/>
    <xf numFmtId="3" fontId="11" fillId="9" borderId="28" xfId="0" applyNumberFormat="1" applyFont="1" applyFill="1" applyBorder="1" applyProtection="1"/>
    <xf numFmtId="3" fontId="10" fillId="9" borderId="28" xfId="0" applyNumberFormat="1" applyFont="1" applyFill="1" applyBorder="1" applyProtection="1"/>
    <xf numFmtId="3" fontId="10" fillId="7" borderId="1" xfId="0" applyNumberFormat="1" applyFont="1" applyFill="1" applyBorder="1" applyAlignment="1" applyProtection="1">
      <alignment horizontal="center" vertical="center" wrapText="1"/>
    </xf>
    <xf numFmtId="3" fontId="10" fillId="7" borderId="1" xfId="0" applyNumberFormat="1" applyFont="1" applyFill="1" applyBorder="1" applyAlignment="1" applyProtection="1">
      <alignment horizontal="center" vertical="center" wrapText="1"/>
    </xf>
    <xf numFmtId="3" fontId="10" fillId="7" borderId="1" xfId="0" applyNumberFormat="1" applyFont="1" applyFill="1" applyBorder="1" applyAlignment="1" applyProtection="1">
      <alignment horizontal="center" vertical="center" wrapText="1"/>
    </xf>
    <xf numFmtId="3" fontId="10" fillId="7" borderId="1" xfId="0" applyNumberFormat="1" applyFont="1" applyFill="1" applyBorder="1" applyAlignment="1" applyProtection="1">
      <alignment horizontal="center" vertical="center" wrapText="1"/>
    </xf>
    <xf numFmtId="3" fontId="10" fillId="7" borderId="1" xfId="0" applyNumberFormat="1" applyFont="1" applyFill="1" applyBorder="1" applyAlignment="1" applyProtection="1">
      <alignment horizontal="center" vertical="center" wrapText="1"/>
    </xf>
    <xf numFmtId="3" fontId="10" fillId="7" borderId="1" xfId="0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>
      <alignment horizontal="center"/>
    </xf>
    <xf numFmtId="3" fontId="3" fillId="3" borderId="0" xfId="0" applyNumberFormat="1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</xf>
    <xf numFmtId="0" fontId="2" fillId="3" borderId="1" xfId="0" applyFont="1" applyFill="1" applyBorder="1" applyAlignment="1" applyProtection="1">
      <alignment horizontal="center"/>
    </xf>
    <xf numFmtId="14" fontId="3" fillId="3" borderId="1" xfId="0" applyNumberFormat="1" applyFont="1" applyFill="1" applyBorder="1" applyAlignment="1" applyProtection="1">
      <alignment horizontal="center"/>
    </xf>
    <xf numFmtId="0" fontId="19" fillId="3" borderId="0" xfId="0" applyFont="1" applyFill="1" applyAlignment="1">
      <alignment horizontal="center"/>
    </xf>
    <xf numFmtId="0" fontId="20" fillId="5" borderId="1" xfId="0" applyFont="1" applyFill="1" applyBorder="1" applyAlignment="1">
      <alignment horizontal="center"/>
    </xf>
    <xf numFmtId="164" fontId="7" fillId="3" borderId="0" xfId="0" applyNumberFormat="1" applyFont="1" applyFill="1" applyAlignment="1" applyProtection="1">
      <alignment horizontal="center"/>
    </xf>
    <xf numFmtId="164" fontId="7" fillId="3" borderId="2" xfId="0" applyNumberFormat="1" applyFont="1" applyFill="1" applyBorder="1" applyAlignment="1" applyProtection="1">
      <alignment horizontal="center"/>
    </xf>
    <xf numFmtId="165" fontId="7" fillId="3" borderId="3" xfId="0" applyNumberFormat="1" applyFont="1" applyFill="1" applyBorder="1" applyAlignment="1" applyProtection="1">
      <alignment horizontal="center"/>
    </xf>
    <xf numFmtId="165" fontId="7" fillId="3" borderId="4" xfId="0" applyNumberFormat="1" applyFont="1" applyFill="1" applyBorder="1" applyAlignment="1" applyProtection="1">
      <alignment horizontal="center"/>
    </xf>
    <xf numFmtId="0" fontId="0" fillId="0" borderId="4" xfId="0" applyBorder="1" applyAlignment="1" applyProtection="1"/>
    <xf numFmtId="0" fontId="0" fillId="0" borderId="5" xfId="0" applyBorder="1" applyAlignment="1" applyProtection="1"/>
    <xf numFmtId="3" fontId="8" fillId="3" borderId="3" xfId="0" applyNumberFormat="1" applyFont="1" applyFill="1" applyBorder="1" applyAlignment="1" applyProtection="1">
      <alignment horizontal="left"/>
    </xf>
    <xf numFmtId="3" fontId="8" fillId="3" borderId="4" xfId="0" applyNumberFormat="1" applyFont="1" applyFill="1" applyBorder="1" applyAlignment="1" applyProtection="1">
      <alignment horizontal="left"/>
    </xf>
    <xf numFmtId="164" fontId="9" fillId="7" borderId="1" xfId="0" applyNumberFormat="1" applyFont="1" applyFill="1" applyBorder="1" applyAlignment="1" applyProtection="1">
      <alignment horizontal="center" vertical="center" wrapText="1"/>
    </xf>
    <xf numFmtId="0" fontId="10" fillId="7" borderId="7" xfId="0" applyFont="1" applyFill="1" applyBorder="1" applyAlignment="1" applyProtection="1">
      <alignment horizontal="center" vertical="center" wrapText="1"/>
    </xf>
    <xf numFmtId="0" fontId="10" fillId="7" borderId="8" xfId="0" applyFont="1" applyFill="1" applyBorder="1" applyAlignment="1" applyProtection="1">
      <alignment horizontal="center" vertical="center" wrapText="1"/>
    </xf>
    <xf numFmtId="0" fontId="10" fillId="7" borderId="9" xfId="0" applyFont="1" applyFill="1" applyBorder="1" applyAlignment="1" applyProtection="1">
      <alignment horizontal="center" vertical="center" wrapText="1"/>
    </xf>
    <xf numFmtId="0" fontId="10" fillId="7" borderId="10" xfId="0" applyFont="1" applyFill="1" applyBorder="1" applyAlignment="1" applyProtection="1">
      <alignment horizontal="center" vertical="center" wrapText="1"/>
    </xf>
    <xf numFmtId="0" fontId="10" fillId="7" borderId="0" xfId="0" applyFont="1" applyFill="1" applyBorder="1" applyAlignment="1" applyProtection="1">
      <alignment horizontal="center" vertical="center" wrapText="1"/>
    </xf>
    <xf numFmtId="0" fontId="10" fillId="7" borderId="2" xfId="0" applyFont="1" applyFill="1" applyBorder="1" applyAlignment="1" applyProtection="1">
      <alignment horizontal="center" vertical="center" wrapText="1"/>
    </xf>
    <xf numFmtId="0" fontId="10" fillId="7" borderId="11" xfId="0" applyFont="1" applyFill="1" applyBorder="1" applyAlignment="1" applyProtection="1">
      <alignment horizontal="center" vertical="center" wrapText="1"/>
    </xf>
    <xf numFmtId="0" fontId="10" fillId="7" borderId="12" xfId="0" applyFont="1" applyFill="1" applyBorder="1" applyAlignment="1" applyProtection="1">
      <alignment horizontal="center" vertical="center" wrapText="1"/>
    </xf>
    <xf numFmtId="0" fontId="10" fillId="7" borderId="13" xfId="0" applyFont="1" applyFill="1" applyBorder="1" applyAlignment="1" applyProtection="1">
      <alignment horizontal="center" vertical="center" wrapText="1"/>
    </xf>
    <xf numFmtId="3" fontId="10" fillId="7" borderId="1" xfId="0" applyNumberFormat="1" applyFont="1" applyFill="1" applyBorder="1" applyAlignment="1" applyProtection="1">
      <alignment horizontal="center" vertical="center" wrapText="1"/>
    </xf>
    <xf numFmtId="3" fontId="10" fillId="7" borderId="1" xfId="0" applyNumberFormat="1" applyFont="1" applyFill="1" applyBorder="1" applyAlignment="1" applyProtection="1">
      <alignment horizontal="center"/>
    </xf>
    <xf numFmtId="4" fontId="10" fillId="7" borderId="1" xfId="0" applyNumberFormat="1" applyFont="1" applyFill="1" applyBorder="1" applyAlignment="1" applyProtection="1">
      <alignment horizontal="center" vertical="center" wrapText="1"/>
    </xf>
    <xf numFmtId="164" fontId="11" fillId="3" borderId="24" xfId="0" applyNumberFormat="1" applyFont="1" applyFill="1" applyBorder="1" applyAlignment="1" applyProtection="1">
      <alignment horizontal="center" vertical="center" wrapText="1"/>
    </xf>
    <xf numFmtId="164" fontId="12" fillId="3" borderId="15" xfId="0" applyNumberFormat="1" applyFont="1" applyFill="1" applyBorder="1" applyAlignment="1" applyProtection="1">
      <alignment horizontal="left"/>
      <protection locked="0"/>
    </xf>
    <xf numFmtId="164" fontId="12" fillId="3" borderId="16" xfId="0" applyNumberFormat="1" applyFont="1" applyFill="1" applyBorder="1" applyAlignment="1" applyProtection="1">
      <alignment horizontal="left"/>
      <protection locked="0"/>
    </xf>
    <xf numFmtId="164" fontId="12" fillId="3" borderId="21" xfId="0" applyNumberFormat="1" applyFont="1" applyFill="1" applyBorder="1" applyAlignment="1" applyProtection="1">
      <alignment horizontal="left"/>
      <protection locked="0"/>
    </xf>
    <xf numFmtId="164" fontId="12" fillId="3" borderId="22" xfId="0" applyNumberFormat="1" applyFont="1" applyFill="1" applyBorder="1" applyAlignment="1" applyProtection="1">
      <alignment horizontal="left"/>
      <protection locked="0"/>
    </xf>
    <xf numFmtId="164" fontId="12" fillId="3" borderId="23" xfId="0" applyNumberFormat="1" applyFont="1" applyFill="1" applyBorder="1" applyAlignment="1" applyProtection="1">
      <alignment horizontal="left"/>
      <protection locked="0"/>
    </xf>
    <xf numFmtId="164" fontId="12" fillId="3" borderId="25" xfId="0" applyNumberFormat="1" applyFont="1" applyFill="1" applyBorder="1" applyAlignment="1" applyProtection="1">
      <alignment horizontal="left"/>
      <protection locked="0"/>
    </xf>
    <xf numFmtId="164" fontId="12" fillId="3" borderId="26" xfId="0" applyNumberFormat="1" applyFont="1" applyFill="1" applyBorder="1" applyAlignment="1" applyProtection="1">
      <alignment horizontal="left"/>
      <protection locked="0"/>
    </xf>
    <xf numFmtId="3" fontId="10" fillId="7" borderId="7" xfId="0" applyNumberFormat="1" applyFont="1" applyFill="1" applyBorder="1" applyAlignment="1" applyProtection="1">
      <alignment horizontal="center" vertical="center" wrapText="1"/>
    </xf>
    <xf numFmtId="3" fontId="10" fillId="7" borderId="9" xfId="0" applyNumberFormat="1" applyFont="1" applyFill="1" applyBorder="1" applyAlignment="1" applyProtection="1">
      <alignment horizontal="center" vertical="center" wrapText="1"/>
    </xf>
    <xf numFmtId="164" fontId="11" fillId="3" borderId="14" xfId="0" applyNumberFormat="1" applyFont="1" applyFill="1" applyBorder="1" applyAlignment="1" applyProtection="1">
      <alignment horizontal="center" vertical="center" wrapText="1"/>
    </xf>
    <xf numFmtId="164" fontId="11" fillId="3" borderId="20" xfId="0" applyNumberFormat="1" applyFont="1" applyFill="1" applyBorder="1" applyAlignment="1" applyProtection="1">
      <alignment horizontal="center" vertical="center" wrapText="1"/>
    </xf>
    <xf numFmtId="164" fontId="11" fillId="3" borderId="28" xfId="0" applyNumberFormat="1" applyFont="1" applyFill="1" applyBorder="1" applyAlignment="1" applyProtection="1">
      <alignment horizontal="center" vertical="center" wrapText="1"/>
    </xf>
    <xf numFmtId="164" fontId="12" fillId="3" borderId="29" xfId="0" applyNumberFormat="1" applyFont="1" applyFill="1" applyBorder="1" applyAlignment="1" applyProtection="1">
      <alignment horizontal="left"/>
      <protection locked="0"/>
    </xf>
    <xf numFmtId="164" fontId="12" fillId="3" borderId="30" xfId="0" applyNumberFormat="1" applyFont="1" applyFill="1" applyBorder="1" applyAlignment="1" applyProtection="1">
      <alignment horizontal="left"/>
      <protection locked="0"/>
    </xf>
    <xf numFmtId="3" fontId="11" fillId="6" borderId="3" xfId="0" applyNumberFormat="1" applyFont="1" applyFill="1" applyBorder="1" applyAlignment="1" applyProtection="1">
      <alignment horizontal="right"/>
    </xf>
    <xf numFmtId="3" fontId="11" fillId="6" borderId="4" xfId="0" applyNumberFormat="1" applyFont="1" applyFill="1" applyBorder="1" applyAlignment="1" applyProtection="1">
      <alignment horizontal="right"/>
    </xf>
    <xf numFmtId="3" fontId="11" fillId="6" borderId="33" xfId="0" applyNumberFormat="1" applyFont="1" applyFill="1" applyBorder="1" applyAlignment="1" applyProtection="1">
      <alignment horizontal="right"/>
    </xf>
    <xf numFmtId="3" fontId="11" fillId="6" borderId="17" xfId="0" applyNumberFormat="1" applyFont="1" applyFill="1" applyBorder="1" applyAlignment="1" applyProtection="1">
      <alignment horizontal="center" vertical="center" wrapText="1"/>
    </xf>
    <xf numFmtId="3" fontId="11" fillId="6" borderId="15" xfId="0" applyNumberFormat="1" applyFont="1" applyFill="1" applyBorder="1" applyAlignment="1" applyProtection="1">
      <alignment horizontal="center" vertical="center" wrapText="1"/>
    </xf>
    <xf numFmtId="3" fontId="11" fillId="6" borderId="28" xfId="0" applyNumberFormat="1" applyFont="1" applyFill="1" applyBorder="1" applyAlignment="1" applyProtection="1">
      <alignment horizontal="center" vertical="center" wrapText="1"/>
    </xf>
    <xf numFmtId="3" fontId="11" fillId="6" borderId="29" xfId="0" applyNumberFormat="1" applyFont="1" applyFill="1" applyBorder="1" applyAlignment="1" applyProtection="1">
      <alignment horizontal="center" vertical="center" wrapText="1"/>
    </xf>
    <xf numFmtId="3" fontId="11" fillId="6" borderId="3" xfId="0" applyNumberFormat="1" applyFont="1" applyFill="1" applyBorder="1" applyAlignment="1" applyProtection="1">
      <alignment horizontal="center" vertical="center" wrapText="1"/>
    </xf>
    <xf numFmtId="3" fontId="11" fillId="6" borderId="4" xfId="0" applyNumberFormat="1" applyFont="1" applyFill="1" applyBorder="1" applyAlignment="1" applyProtection="1">
      <alignment horizontal="center" vertical="center" wrapText="1"/>
    </xf>
    <xf numFmtId="3" fontId="11" fillId="6" borderId="33" xfId="0" applyNumberFormat="1" applyFont="1" applyFill="1" applyBorder="1" applyAlignment="1" applyProtection="1">
      <alignment horizontal="center" vertical="center" wrapText="1"/>
    </xf>
    <xf numFmtId="3" fontId="10" fillId="6" borderId="7" xfId="0" applyNumberFormat="1" applyFont="1" applyFill="1" applyBorder="1" applyAlignment="1" applyProtection="1">
      <alignment horizontal="center" vertical="center" wrapText="1"/>
    </xf>
    <xf numFmtId="3" fontId="10" fillId="6" borderId="8" xfId="0" applyNumberFormat="1" applyFont="1" applyFill="1" applyBorder="1" applyAlignment="1" applyProtection="1">
      <alignment horizontal="center" vertical="center" wrapText="1"/>
    </xf>
    <xf numFmtId="3" fontId="10" fillId="6" borderId="34" xfId="0" applyNumberFormat="1" applyFont="1" applyFill="1" applyBorder="1" applyAlignment="1" applyProtection="1">
      <alignment horizontal="center" vertical="center" wrapText="1"/>
    </xf>
    <xf numFmtId="3" fontId="10" fillId="6" borderId="11" xfId="0" applyNumberFormat="1" applyFont="1" applyFill="1" applyBorder="1" applyAlignment="1" applyProtection="1">
      <alignment horizontal="center" vertical="center" wrapText="1"/>
    </xf>
    <xf numFmtId="3" fontId="10" fillId="6" borderId="12" xfId="0" applyNumberFormat="1" applyFont="1" applyFill="1" applyBorder="1" applyAlignment="1" applyProtection="1">
      <alignment horizontal="center" vertical="center" wrapText="1"/>
    </xf>
    <xf numFmtId="3" fontId="10" fillId="6" borderId="35" xfId="0" applyNumberFormat="1" applyFont="1" applyFill="1" applyBorder="1" applyAlignment="1" applyProtection="1">
      <alignment horizontal="center" vertical="center" wrapText="1"/>
    </xf>
    <xf numFmtId="3" fontId="11" fillId="6" borderId="7" xfId="0" applyNumberFormat="1" applyFont="1" applyFill="1" applyBorder="1" applyAlignment="1" applyProtection="1">
      <alignment horizontal="center" vertical="center" wrapText="1"/>
    </xf>
    <xf numFmtId="3" fontId="11" fillId="6" borderId="34" xfId="0" applyNumberFormat="1" applyFont="1" applyFill="1" applyBorder="1" applyAlignment="1" applyProtection="1">
      <alignment horizontal="center" vertical="center" wrapText="1"/>
    </xf>
    <xf numFmtId="3" fontId="11" fillId="6" borderId="10" xfId="0" applyNumberFormat="1" applyFont="1" applyFill="1" applyBorder="1" applyAlignment="1" applyProtection="1">
      <alignment horizontal="center" vertical="center" wrapText="1"/>
    </xf>
    <xf numFmtId="3" fontId="11" fillId="6" borderId="36" xfId="0" applyNumberFormat="1" applyFont="1" applyFill="1" applyBorder="1" applyAlignment="1" applyProtection="1">
      <alignment horizontal="center" vertical="center" wrapText="1"/>
    </xf>
    <xf numFmtId="3" fontId="10" fillId="6" borderId="3" xfId="0" applyNumberFormat="1" applyFont="1" applyFill="1" applyBorder="1" applyAlignment="1" applyProtection="1">
      <alignment horizontal="right"/>
    </xf>
    <xf numFmtId="3" fontId="10" fillId="6" borderId="4" xfId="0" applyNumberFormat="1" applyFont="1" applyFill="1" applyBorder="1" applyAlignment="1" applyProtection="1">
      <alignment horizontal="right"/>
    </xf>
    <xf numFmtId="3" fontId="10" fillId="6" borderId="33" xfId="0" applyNumberFormat="1" applyFont="1" applyFill="1" applyBorder="1" applyAlignment="1" applyProtection="1">
      <alignment horizontal="right"/>
    </xf>
    <xf numFmtId="3" fontId="11" fillId="6" borderId="3" xfId="0" applyNumberFormat="1" applyFont="1" applyFill="1" applyBorder="1" applyAlignment="1" applyProtection="1">
      <alignment horizontal="center"/>
    </xf>
    <xf numFmtId="3" fontId="11" fillId="6" borderId="4" xfId="0" applyNumberFormat="1" applyFont="1" applyFill="1" applyBorder="1" applyAlignment="1" applyProtection="1">
      <alignment horizontal="center"/>
    </xf>
    <xf numFmtId="3" fontId="11" fillId="6" borderId="33" xfId="0" applyNumberFormat="1" applyFont="1" applyFill="1" applyBorder="1" applyAlignment="1" applyProtection="1">
      <alignment horizontal="center"/>
    </xf>
    <xf numFmtId="3" fontId="11" fillId="3" borderId="38" xfId="0" applyNumberFormat="1" applyFont="1" applyFill="1" applyBorder="1" applyAlignment="1" applyProtection="1">
      <alignment horizontal="right"/>
    </xf>
    <xf numFmtId="3" fontId="11" fillId="3" borderId="4" xfId="0" applyNumberFormat="1" applyFont="1" applyFill="1" applyBorder="1" applyAlignment="1" applyProtection="1">
      <alignment horizontal="right"/>
    </xf>
    <xf numFmtId="3" fontId="11" fillId="3" borderId="5" xfId="0" applyNumberFormat="1" applyFont="1" applyFill="1" applyBorder="1" applyAlignment="1" applyProtection="1">
      <alignment horizontal="right"/>
    </xf>
  </cellXfs>
  <cellStyles count="1">
    <cellStyle name="Normálna" xfId="0" builtinId="0"/>
  </cellStyles>
  <dxfs count="108"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!prac/!download/PSE_ZA646DO_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01"/>
      <sheetName val="02"/>
      <sheetName val="03"/>
      <sheetName val="04"/>
      <sheetName val="06"/>
      <sheetName val="05"/>
      <sheetName val="07"/>
      <sheetName val="08"/>
      <sheetName val="09"/>
      <sheetName val="10"/>
      <sheetName val="11"/>
      <sheetName val="12"/>
      <sheetName val="Rok"/>
    </sheetNames>
    <sheetDataSet>
      <sheetData sheetId="0" refreshError="1">
        <row r="7">
          <cell r="A7">
            <v>2010</v>
          </cell>
        </row>
        <row r="25">
          <cell r="B25">
            <v>2.6696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sqref="A1:C1"/>
    </sheetView>
  </sheetViews>
  <sheetFormatPr defaultRowHeight="15" x14ac:dyDescent="0.25"/>
  <cols>
    <col min="1" max="1" width="39.7109375" style="12" customWidth="1"/>
    <col min="2" max="2" width="16" style="14" customWidth="1"/>
    <col min="3" max="3" width="31.140625" style="14" customWidth="1"/>
    <col min="4" max="256" width="9.140625" style="14"/>
    <col min="257" max="257" width="39.7109375" style="14" customWidth="1"/>
    <col min="258" max="258" width="16" style="14" customWidth="1"/>
    <col min="259" max="259" width="31.140625" style="14" customWidth="1"/>
    <col min="260" max="512" width="9.140625" style="14"/>
    <col min="513" max="513" width="39.7109375" style="14" customWidth="1"/>
    <col min="514" max="514" width="16" style="14" customWidth="1"/>
    <col min="515" max="515" width="31.140625" style="14" customWidth="1"/>
    <col min="516" max="768" width="9.140625" style="14"/>
    <col min="769" max="769" width="39.7109375" style="14" customWidth="1"/>
    <col min="770" max="770" width="16" style="14" customWidth="1"/>
    <col min="771" max="771" width="31.140625" style="14" customWidth="1"/>
    <col min="772" max="1024" width="9.140625" style="14"/>
    <col min="1025" max="1025" width="39.7109375" style="14" customWidth="1"/>
    <col min="1026" max="1026" width="16" style="14" customWidth="1"/>
    <col min="1027" max="1027" width="31.140625" style="14" customWidth="1"/>
    <col min="1028" max="1280" width="9.140625" style="14"/>
    <col min="1281" max="1281" width="39.7109375" style="14" customWidth="1"/>
    <col min="1282" max="1282" width="16" style="14" customWidth="1"/>
    <col min="1283" max="1283" width="31.140625" style="14" customWidth="1"/>
    <col min="1284" max="1536" width="9.140625" style="14"/>
    <col min="1537" max="1537" width="39.7109375" style="14" customWidth="1"/>
    <col min="1538" max="1538" width="16" style="14" customWidth="1"/>
    <col min="1539" max="1539" width="31.140625" style="14" customWidth="1"/>
    <col min="1540" max="1792" width="9.140625" style="14"/>
    <col min="1793" max="1793" width="39.7109375" style="14" customWidth="1"/>
    <col min="1794" max="1794" width="16" style="14" customWidth="1"/>
    <col min="1795" max="1795" width="31.140625" style="14" customWidth="1"/>
    <col min="1796" max="2048" width="9.140625" style="14"/>
    <col min="2049" max="2049" width="39.7109375" style="14" customWidth="1"/>
    <col min="2050" max="2050" width="16" style="14" customWidth="1"/>
    <col min="2051" max="2051" width="31.140625" style="14" customWidth="1"/>
    <col min="2052" max="2304" width="9.140625" style="14"/>
    <col min="2305" max="2305" width="39.7109375" style="14" customWidth="1"/>
    <col min="2306" max="2306" width="16" style="14" customWidth="1"/>
    <col min="2307" max="2307" width="31.140625" style="14" customWidth="1"/>
    <col min="2308" max="2560" width="9.140625" style="14"/>
    <col min="2561" max="2561" width="39.7109375" style="14" customWidth="1"/>
    <col min="2562" max="2562" width="16" style="14" customWidth="1"/>
    <col min="2563" max="2563" width="31.140625" style="14" customWidth="1"/>
    <col min="2564" max="2816" width="9.140625" style="14"/>
    <col min="2817" max="2817" width="39.7109375" style="14" customWidth="1"/>
    <col min="2818" max="2818" width="16" style="14" customWidth="1"/>
    <col min="2819" max="2819" width="31.140625" style="14" customWidth="1"/>
    <col min="2820" max="3072" width="9.140625" style="14"/>
    <col min="3073" max="3073" width="39.7109375" style="14" customWidth="1"/>
    <col min="3074" max="3074" width="16" style="14" customWidth="1"/>
    <col min="3075" max="3075" width="31.140625" style="14" customWidth="1"/>
    <col min="3076" max="3328" width="9.140625" style="14"/>
    <col min="3329" max="3329" width="39.7109375" style="14" customWidth="1"/>
    <col min="3330" max="3330" width="16" style="14" customWidth="1"/>
    <col min="3331" max="3331" width="31.140625" style="14" customWidth="1"/>
    <col min="3332" max="3584" width="9.140625" style="14"/>
    <col min="3585" max="3585" width="39.7109375" style="14" customWidth="1"/>
    <col min="3586" max="3586" width="16" style="14" customWidth="1"/>
    <col min="3587" max="3587" width="31.140625" style="14" customWidth="1"/>
    <col min="3588" max="3840" width="9.140625" style="14"/>
    <col min="3841" max="3841" width="39.7109375" style="14" customWidth="1"/>
    <col min="3842" max="3842" width="16" style="14" customWidth="1"/>
    <col min="3843" max="3843" width="31.140625" style="14" customWidth="1"/>
    <col min="3844" max="4096" width="9.140625" style="14"/>
    <col min="4097" max="4097" width="39.7109375" style="14" customWidth="1"/>
    <col min="4098" max="4098" width="16" style="14" customWidth="1"/>
    <col min="4099" max="4099" width="31.140625" style="14" customWidth="1"/>
    <col min="4100" max="4352" width="9.140625" style="14"/>
    <col min="4353" max="4353" width="39.7109375" style="14" customWidth="1"/>
    <col min="4354" max="4354" width="16" style="14" customWidth="1"/>
    <col min="4355" max="4355" width="31.140625" style="14" customWidth="1"/>
    <col min="4356" max="4608" width="9.140625" style="14"/>
    <col min="4609" max="4609" width="39.7109375" style="14" customWidth="1"/>
    <col min="4610" max="4610" width="16" style="14" customWidth="1"/>
    <col min="4611" max="4611" width="31.140625" style="14" customWidth="1"/>
    <col min="4612" max="4864" width="9.140625" style="14"/>
    <col min="4865" max="4865" width="39.7109375" style="14" customWidth="1"/>
    <col min="4866" max="4866" width="16" style="14" customWidth="1"/>
    <col min="4867" max="4867" width="31.140625" style="14" customWidth="1"/>
    <col min="4868" max="5120" width="9.140625" style="14"/>
    <col min="5121" max="5121" width="39.7109375" style="14" customWidth="1"/>
    <col min="5122" max="5122" width="16" style="14" customWidth="1"/>
    <col min="5123" max="5123" width="31.140625" style="14" customWidth="1"/>
    <col min="5124" max="5376" width="9.140625" style="14"/>
    <col min="5377" max="5377" width="39.7109375" style="14" customWidth="1"/>
    <col min="5378" max="5378" width="16" style="14" customWidth="1"/>
    <col min="5379" max="5379" width="31.140625" style="14" customWidth="1"/>
    <col min="5380" max="5632" width="9.140625" style="14"/>
    <col min="5633" max="5633" width="39.7109375" style="14" customWidth="1"/>
    <col min="5634" max="5634" width="16" style="14" customWidth="1"/>
    <col min="5635" max="5635" width="31.140625" style="14" customWidth="1"/>
    <col min="5636" max="5888" width="9.140625" style="14"/>
    <col min="5889" max="5889" width="39.7109375" style="14" customWidth="1"/>
    <col min="5890" max="5890" width="16" style="14" customWidth="1"/>
    <col min="5891" max="5891" width="31.140625" style="14" customWidth="1"/>
    <col min="5892" max="6144" width="9.140625" style="14"/>
    <col min="6145" max="6145" width="39.7109375" style="14" customWidth="1"/>
    <col min="6146" max="6146" width="16" style="14" customWidth="1"/>
    <col min="6147" max="6147" width="31.140625" style="14" customWidth="1"/>
    <col min="6148" max="6400" width="9.140625" style="14"/>
    <col min="6401" max="6401" width="39.7109375" style="14" customWidth="1"/>
    <col min="6402" max="6402" width="16" style="14" customWidth="1"/>
    <col min="6403" max="6403" width="31.140625" style="14" customWidth="1"/>
    <col min="6404" max="6656" width="9.140625" style="14"/>
    <col min="6657" max="6657" width="39.7109375" style="14" customWidth="1"/>
    <col min="6658" max="6658" width="16" style="14" customWidth="1"/>
    <col min="6659" max="6659" width="31.140625" style="14" customWidth="1"/>
    <col min="6660" max="6912" width="9.140625" style="14"/>
    <col min="6913" max="6913" width="39.7109375" style="14" customWidth="1"/>
    <col min="6914" max="6914" width="16" style="14" customWidth="1"/>
    <col min="6915" max="6915" width="31.140625" style="14" customWidth="1"/>
    <col min="6916" max="7168" width="9.140625" style="14"/>
    <col min="7169" max="7169" width="39.7109375" style="14" customWidth="1"/>
    <col min="7170" max="7170" width="16" style="14" customWidth="1"/>
    <col min="7171" max="7171" width="31.140625" style="14" customWidth="1"/>
    <col min="7172" max="7424" width="9.140625" style="14"/>
    <col min="7425" max="7425" width="39.7109375" style="14" customWidth="1"/>
    <col min="7426" max="7426" width="16" style="14" customWidth="1"/>
    <col min="7427" max="7427" width="31.140625" style="14" customWidth="1"/>
    <col min="7428" max="7680" width="9.140625" style="14"/>
    <col min="7681" max="7681" width="39.7109375" style="14" customWidth="1"/>
    <col min="7682" max="7682" width="16" style="14" customWidth="1"/>
    <col min="7683" max="7683" width="31.140625" style="14" customWidth="1"/>
    <col min="7684" max="7936" width="9.140625" style="14"/>
    <col min="7937" max="7937" width="39.7109375" style="14" customWidth="1"/>
    <col min="7938" max="7938" width="16" style="14" customWidth="1"/>
    <col min="7939" max="7939" width="31.140625" style="14" customWidth="1"/>
    <col min="7940" max="8192" width="9.140625" style="14"/>
    <col min="8193" max="8193" width="39.7109375" style="14" customWidth="1"/>
    <col min="8194" max="8194" width="16" style="14" customWidth="1"/>
    <col min="8195" max="8195" width="31.140625" style="14" customWidth="1"/>
    <col min="8196" max="8448" width="9.140625" style="14"/>
    <col min="8449" max="8449" width="39.7109375" style="14" customWidth="1"/>
    <col min="8450" max="8450" width="16" style="14" customWidth="1"/>
    <col min="8451" max="8451" width="31.140625" style="14" customWidth="1"/>
    <col min="8452" max="8704" width="9.140625" style="14"/>
    <col min="8705" max="8705" width="39.7109375" style="14" customWidth="1"/>
    <col min="8706" max="8706" width="16" style="14" customWidth="1"/>
    <col min="8707" max="8707" width="31.140625" style="14" customWidth="1"/>
    <col min="8708" max="8960" width="9.140625" style="14"/>
    <col min="8961" max="8961" width="39.7109375" style="14" customWidth="1"/>
    <col min="8962" max="8962" width="16" style="14" customWidth="1"/>
    <col min="8963" max="8963" width="31.140625" style="14" customWidth="1"/>
    <col min="8964" max="9216" width="9.140625" style="14"/>
    <col min="9217" max="9217" width="39.7109375" style="14" customWidth="1"/>
    <col min="9218" max="9218" width="16" style="14" customWidth="1"/>
    <col min="9219" max="9219" width="31.140625" style="14" customWidth="1"/>
    <col min="9220" max="9472" width="9.140625" style="14"/>
    <col min="9473" max="9473" width="39.7109375" style="14" customWidth="1"/>
    <col min="9474" max="9474" width="16" style="14" customWidth="1"/>
    <col min="9475" max="9475" width="31.140625" style="14" customWidth="1"/>
    <col min="9476" max="9728" width="9.140625" style="14"/>
    <col min="9729" max="9729" width="39.7109375" style="14" customWidth="1"/>
    <col min="9730" max="9730" width="16" style="14" customWidth="1"/>
    <col min="9731" max="9731" width="31.140625" style="14" customWidth="1"/>
    <col min="9732" max="9984" width="9.140625" style="14"/>
    <col min="9985" max="9985" width="39.7109375" style="14" customWidth="1"/>
    <col min="9986" max="9986" width="16" style="14" customWidth="1"/>
    <col min="9987" max="9987" width="31.140625" style="14" customWidth="1"/>
    <col min="9988" max="10240" width="9.140625" style="14"/>
    <col min="10241" max="10241" width="39.7109375" style="14" customWidth="1"/>
    <col min="10242" max="10242" width="16" style="14" customWidth="1"/>
    <col min="10243" max="10243" width="31.140625" style="14" customWidth="1"/>
    <col min="10244" max="10496" width="9.140625" style="14"/>
    <col min="10497" max="10497" width="39.7109375" style="14" customWidth="1"/>
    <col min="10498" max="10498" width="16" style="14" customWidth="1"/>
    <col min="10499" max="10499" width="31.140625" style="14" customWidth="1"/>
    <col min="10500" max="10752" width="9.140625" style="14"/>
    <col min="10753" max="10753" width="39.7109375" style="14" customWidth="1"/>
    <col min="10754" max="10754" width="16" style="14" customWidth="1"/>
    <col min="10755" max="10755" width="31.140625" style="14" customWidth="1"/>
    <col min="10756" max="11008" width="9.140625" style="14"/>
    <col min="11009" max="11009" width="39.7109375" style="14" customWidth="1"/>
    <col min="11010" max="11010" width="16" style="14" customWidth="1"/>
    <col min="11011" max="11011" width="31.140625" style="14" customWidth="1"/>
    <col min="11012" max="11264" width="9.140625" style="14"/>
    <col min="11265" max="11265" width="39.7109375" style="14" customWidth="1"/>
    <col min="11266" max="11266" width="16" style="14" customWidth="1"/>
    <col min="11267" max="11267" width="31.140625" style="14" customWidth="1"/>
    <col min="11268" max="11520" width="9.140625" style="14"/>
    <col min="11521" max="11521" width="39.7109375" style="14" customWidth="1"/>
    <col min="11522" max="11522" width="16" style="14" customWidth="1"/>
    <col min="11523" max="11523" width="31.140625" style="14" customWidth="1"/>
    <col min="11524" max="11776" width="9.140625" style="14"/>
    <col min="11777" max="11777" width="39.7109375" style="14" customWidth="1"/>
    <col min="11778" max="11778" width="16" style="14" customWidth="1"/>
    <col min="11779" max="11779" width="31.140625" style="14" customWidth="1"/>
    <col min="11780" max="12032" width="9.140625" style="14"/>
    <col min="12033" max="12033" width="39.7109375" style="14" customWidth="1"/>
    <col min="12034" max="12034" width="16" style="14" customWidth="1"/>
    <col min="12035" max="12035" width="31.140625" style="14" customWidth="1"/>
    <col min="12036" max="12288" width="9.140625" style="14"/>
    <col min="12289" max="12289" width="39.7109375" style="14" customWidth="1"/>
    <col min="12290" max="12290" width="16" style="14" customWidth="1"/>
    <col min="12291" max="12291" width="31.140625" style="14" customWidth="1"/>
    <col min="12292" max="12544" width="9.140625" style="14"/>
    <col min="12545" max="12545" width="39.7109375" style="14" customWidth="1"/>
    <col min="12546" max="12546" width="16" style="14" customWidth="1"/>
    <col min="12547" max="12547" width="31.140625" style="14" customWidth="1"/>
    <col min="12548" max="12800" width="9.140625" style="14"/>
    <col min="12801" max="12801" width="39.7109375" style="14" customWidth="1"/>
    <col min="12802" max="12802" width="16" style="14" customWidth="1"/>
    <col min="12803" max="12803" width="31.140625" style="14" customWidth="1"/>
    <col min="12804" max="13056" width="9.140625" style="14"/>
    <col min="13057" max="13057" width="39.7109375" style="14" customWidth="1"/>
    <col min="13058" max="13058" width="16" style="14" customWidth="1"/>
    <col min="13059" max="13059" width="31.140625" style="14" customWidth="1"/>
    <col min="13060" max="13312" width="9.140625" style="14"/>
    <col min="13313" max="13313" width="39.7109375" style="14" customWidth="1"/>
    <col min="13314" max="13314" width="16" style="14" customWidth="1"/>
    <col min="13315" max="13315" width="31.140625" style="14" customWidth="1"/>
    <col min="13316" max="13568" width="9.140625" style="14"/>
    <col min="13569" max="13569" width="39.7109375" style="14" customWidth="1"/>
    <col min="13570" max="13570" width="16" style="14" customWidth="1"/>
    <col min="13571" max="13571" width="31.140625" style="14" customWidth="1"/>
    <col min="13572" max="13824" width="9.140625" style="14"/>
    <col min="13825" max="13825" width="39.7109375" style="14" customWidth="1"/>
    <col min="13826" max="13826" width="16" style="14" customWidth="1"/>
    <col min="13827" max="13827" width="31.140625" style="14" customWidth="1"/>
    <col min="13828" max="14080" width="9.140625" style="14"/>
    <col min="14081" max="14081" width="39.7109375" style="14" customWidth="1"/>
    <col min="14082" max="14082" width="16" style="14" customWidth="1"/>
    <col min="14083" max="14083" width="31.140625" style="14" customWidth="1"/>
    <col min="14084" max="14336" width="9.140625" style="14"/>
    <col min="14337" max="14337" width="39.7109375" style="14" customWidth="1"/>
    <col min="14338" max="14338" width="16" style="14" customWidth="1"/>
    <col min="14339" max="14339" width="31.140625" style="14" customWidth="1"/>
    <col min="14340" max="14592" width="9.140625" style="14"/>
    <col min="14593" max="14593" width="39.7109375" style="14" customWidth="1"/>
    <col min="14594" max="14594" width="16" style="14" customWidth="1"/>
    <col min="14595" max="14595" width="31.140625" style="14" customWidth="1"/>
    <col min="14596" max="14848" width="9.140625" style="14"/>
    <col min="14849" max="14849" width="39.7109375" style="14" customWidth="1"/>
    <col min="14850" max="14850" width="16" style="14" customWidth="1"/>
    <col min="14851" max="14851" width="31.140625" style="14" customWidth="1"/>
    <col min="14852" max="15104" width="9.140625" style="14"/>
    <col min="15105" max="15105" width="39.7109375" style="14" customWidth="1"/>
    <col min="15106" max="15106" width="16" style="14" customWidth="1"/>
    <col min="15107" max="15107" width="31.140625" style="14" customWidth="1"/>
    <col min="15108" max="15360" width="9.140625" style="14"/>
    <col min="15361" max="15361" width="39.7109375" style="14" customWidth="1"/>
    <col min="15362" max="15362" width="16" style="14" customWidth="1"/>
    <col min="15363" max="15363" width="31.140625" style="14" customWidth="1"/>
    <col min="15364" max="15616" width="9.140625" style="14"/>
    <col min="15617" max="15617" width="39.7109375" style="14" customWidth="1"/>
    <col min="15618" max="15618" width="16" style="14" customWidth="1"/>
    <col min="15619" max="15619" width="31.140625" style="14" customWidth="1"/>
    <col min="15620" max="15872" width="9.140625" style="14"/>
    <col min="15873" max="15873" width="39.7109375" style="14" customWidth="1"/>
    <col min="15874" max="15874" width="16" style="14" customWidth="1"/>
    <col min="15875" max="15875" width="31.140625" style="14" customWidth="1"/>
    <col min="15876" max="16128" width="9.140625" style="14"/>
    <col min="16129" max="16129" width="39.7109375" style="14" customWidth="1"/>
    <col min="16130" max="16130" width="16" style="14" customWidth="1"/>
    <col min="16131" max="16131" width="31.140625" style="14" customWidth="1"/>
    <col min="16132" max="16384" width="9.140625" style="14"/>
  </cols>
  <sheetData>
    <row r="1" spans="1:3" ht="30" x14ac:dyDescent="0.4">
      <c r="A1" s="141" t="s">
        <v>60</v>
      </c>
      <c r="B1" s="141"/>
      <c r="C1" s="141"/>
    </row>
    <row r="3" spans="1:3" ht="23.25" x14ac:dyDescent="0.35">
      <c r="A3" s="137" t="s">
        <v>61</v>
      </c>
      <c r="B3" s="137"/>
      <c r="C3" s="137"/>
    </row>
    <row r="4" spans="1:3" ht="20.25" x14ac:dyDescent="0.25">
      <c r="A4" s="134" t="s">
        <v>81</v>
      </c>
      <c r="B4" s="135"/>
      <c r="C4" s="136"/>
    </row>
    <row r="5" spans="1:3" ht="16.5" customHeight="1" x14ac:dyDescent="0.25">
      <c r="A5" s="110" t="s">
        <v>82</v>
      </c>
      <c r="B5" s="110"/>
      <c r="C5" s="110" t="s">
        <v>62</v>
      </c>
    </row>
    <row r="6" spans="1:3" ht="20.25" x14ac:dyDescent="0.3">
      <c r="A6" s="142" t="s">
        <v>63</v>
      </c>
      <c r="B6" s="142"/>
      <c r="C6" s="142"/>
    </row>
    <row r="7" spans="1:3" ht="20.25" x14ac:dyDescent="0.25">
      <c r="A7" s="134">
        <v>2012</v>
      </c>
      <c r="B7" s="135"/>
      <c r="C7" s="136"/>
    </row>
    <row r="8" spans="1:3" ht="15.75" customHeight="1" x14ac:dyDescent="0.25">
      <c r="A8" s="111"/>
      <c r="B8" s="111"/>
      <c r="C8" s="111"/>
    </row>
    <row r="9" spans="1:3" ht="23.25" x14ac:dyDescent="0.35">
      <c r="A9" s="137" t="s">
        <v>64</v>
      </c>
      <c r="B9" s="137"/>
      <c r="C9" s="137"/>
    </row>
    <row r="10" spans="1:3" ht="20.25" x14ac:dyDescent="0.3">
      <c r="A10" s="1" t="s">
        <v>65</v>
      </c>
      <c r="B10" s="138" t="s">
        <v>83</v>
      </c>
      <c r="C10" s="138"/>
    </row>
    <row r="11" spans="1:3" ht="20.25" x14ac:dyDescent="0.3">
      <c r="A11" s="1" t="s">
        <v>0</v>
      </c>
      <c r="B11" s="139" t="s">
        <v>84</v>
      </c>
      <c r="C11" s="139"/>
    </row>
    <row r="12" spans="1:3" ht="20.25" x14ac:dyDescent="0.3">
      <c r="A12" s="1" t="s">
        <v>1</v>
      </c>
      <c r="B12" s="140" t="s">
        <v>85</v>
      </c>
      <c r="C12" s="140"/>
    </row>
    <row r="13" spans="1:3" ht="20.25" x14ac:dyDescent="0.3">
      <c r="A13" s="1" t="s">
        <v>2</v>
      </c>
      <c r="B13" s="2">
        <v>58000</v>
      </c>
      <c r="C13" s="3" t="s">
        <v>3</v>
      </c>
    </row>
    <row r="14" spans="1:3" ht="20.25" x14ac:dyDescent="0.3">
      <c r="A14" s="131" t="s">
        <v>78</v>
      </c>
      <c r="B14" s="132">
        <v>20</v>
      </c>
      <c r="C14" s="113" t="s">
        <v>79</v>
      </c>
    </row>
    <row r="15" spans="1:3" ht="20.25" x14ac:dyDescent="0.3">
      <c r="A15" s="131" t="s">
        <v>80</v>
      </c>
      <c r="B15" s="132">
        <v>47</v>
      </c>
      <c r="C15" s="113" t="s">
        <v>79</v>
      </c>
    </row>
    <row r="16" spans="1:3" ht="20.25" x14ac:dyDescent="0.3">
      <c r="A16" s="4"/>
      <c r="B16" s="5"/>
      <c r="C16" s="6"/>
    </row>
    <row r="17" spans="1:3" ht="23.25" x14ac:dyDescent="0.35">
      <c r="A17" s="137" t="s">
        <v>4</v>
      </c>
      <c r="B17" s="137"/>
      <c r="C17" s="137"/>
    </row>
    <row r="18" spans="1:3" ht="20.25" x14ac:dyDescent="0.3">
      <c r="A18" s="1" t="s">
        <v>5</v>
      </c>
      <c r="B18" s="133" t="s">
        <v>6</v>
      </c>
      <c r="C18" s="133"/>
    </row>
    <row r="19" spans="1:3" ht="36" x14ac:dyDescent="0.25">
      <c r="A19" s="7" t="s">
        <v>7</v>
      </c>
      <c r="B19" s="8"/>
      <c r="C19" s="9" t="s">
        <v>8</v>
      </c>
    </row>
    <row r="20" spans="1:3" ht="20.25" x14ac:dyDescent="0.3">
      <c r="A20" s="1" t="s">
        <v>9</v>
      </c>
      <c r="B20" s="10">
        <v>5.9</v>
      </c>
      <c r="C20" s="3" t="s">
        <v>10</v>
      </c>
    </row>
    <row r="21" spans="1:3" ht="20.25" x14ac:dyDescent="0.3">
      <c r="A21" s="1" t="s">
        <v>11</v>
      </c>
      <c r="B21" s="10">
        <v>5.9</v>
      </c>
      <c r="C21" s="3" t="s">
        <v>10</v>
      </c>
    </row>
    <row r="22" spans="1:3" ht="20.25" x14ac:dyDescent="0.3">
      <c r="A22" s="1" t="s">
        <v>12</v>
      </c>
      <c r="B22" s="11">
        <f>AVERAGE(B20,B21)</f>
        <v>5.9</v>
      </c>
      <c r="C22" s="3" t="s">
        <v>10</v>
      </c>
    </row>
    <row r="23" spans="1:3" ht="20.25" x14ac:dyDescent="0.3">
      <c r="A23" s="1" t="s">
        <v>13</v>
      </c>
      <c r="B23" s="10">
        <v>5.9</v>
      </c>
      <c r="C23" s="3" t="s">
        <v>10</v>
      </c>
    </row>
    <row r="24" spans="1:3" ht="20.25" x14ac:dyDescent="0.3">
      <c r="A24" s="1" t="s">
        <v>14</v>
      </c>
      <c r="B24" s="11">
        <f>AVERAGE(B20,B21,B23)</f>
        <v>5.9000000000000012</v>
      </c>
      <c r="C24" s="3" t="s">
        <v>10</v>
      </c>
    </row>
    <row r="25" spans="1:3" ht="20.25" x14ac:dyDescent="0.3">
      <c r="A25" s="1" t="s">
        <v>66</v>
      </c>
      <c r="B25" s="112">
        <v>1.23</v>
      </c>
      <c r="C25" s="113"/>
    </row>
    <row r="26" spans="1:3" x14ac:dyDescent="0.25">
      <c r="B26" s="13"/>
    </row>
    <row r="27" spans="1:3" x14ac:dyDescent="0.25">
      <c r="B27" s="13"/>
    </row>
    <row r="28" spans="1:3" ht="20.25" x14ac:dyDescent="0.3">
      <c r="A28" s="1" t="s">
        <v>15</v>
      </c>
      <c r="B28" s="11">
        <f>ROUND(B24*B25/100, 2)</f>
        <v>7.0000000000000007E-2</v>
      </c>
      <c r="C28" s="3" t="s">
        <v>17</v>
      </c>
    </row>
    <row r="30" spans="1:3" ht="40.5" x14ac:dyDescent="0.25">
      <c r="A30" s="15" t="s">
        <v>16</v>
      </c>
      <c r="B30" s="16">
        <v>20000</v>
      </c>
    </row>
  </sheetData>
  <mergeCells count="11">
    <mergeCell ref="A1:C1"/>
    <mergeCell ref="A3:C3"/>
    <mergeCell ref="A4:C4"/>
    <mergeCell ref="A6:C6"/>
    <mergeCell ref="A17:C17"/>
    <mergeCell ref="B18:C18"/>
    <mergeCell ref="A7:C7"/>
    <mergeCell ref="A9:C9"/>
    <mergeCell ref="B10:C10"/>
    <mergeCell ref="B11:C11"/>
    <mergeCell ref="B12:C12"/>
  </mergeCell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"/>
  <sheetViews>
    <sheetView workbookViewId="0">
      <selection activeCell="B11" sqref="B11:D11"/>
    </sheetView>
  </sheetViews>
  <sheetFormatPr defaultRowHeight="15" x14ac:dyDescent="0.25"/>
  <cols>
    <col min="1" max="1" width="7.140625" style="100" customWidth="1"/>
    <col min="2" max="2" width="18" style="100" customWidth="1"/>
    <col min="3" max="3" width="13.28515625" style="100" customWidth="1"/>
    <col min="4" max="4" width="8.7109375" style="14" bestFit="1" customWidth="1"/>
    <col min="5" max="5" width="0.7109375" style="14" customWidth="1"/>
    <col min="6" max="10" width="7.7109375" style="101" customWidth="1"/>
    <col min="11" max="11" width="0.7109375" style="14" customWidth="1"/>
    <col min="12" max="12" width="8.28515625" style="102" customWidth="1"/>
    <col min="13" max="13" width="12" style="102" customWidth="1"/>
    <col min="14" max="14" width="6.85546875" style="103" hidden="1" customWidth="1"/>
    <col min="15" max="256" width="9.140625" style="14"/>
    <col min="257" max="257" width="7.140625" style="14" customWidth="1"/>
    <col min="258" max="258" width="18" style="14" customWidth="1"/>
    <col min="259" max="259" width="13.28515625" style="14" customWidth="1"/>
    <col min="260" max="260" width="8.7109375" style="14" bestFit="1" customWidth="1"/>
    <col min="261" max="261" width="0.7109375" style="14" customWidth="1"/>
    <col min="262" max="266" width="7.7109375" style="14" customWidth="1"/>
    <col min="267" max="267" width="0.7109375" style="14" customWidth="1"/>
    <col min="268" max="268" width="8.28515625" style="14" customWidth="1"/>
    <col min="269" max="269" width="12" style="14" customWidth="1"/>
    <col min="270" max="270" width="0" style="14" hidden="1" customWidth="1"/>
    <col min="271" max="512" width="9.140625" style="14"/>
    <col min="513" max="513" width="7.140625" style="14" customWidth="1"/>
    <col min="514" max="514" width="18" style="14" customWidth="1"/>
    <col min="515" max="515" width="13.28515625" style="14" customWidth="1"/>
    <col min="516" max="516" width="8.7109375" style="14" bestFit="1" customWidth="1"/>
    <col min="517" max="517" width="0.7109375" style="14" customWidth="1"/>
    <col min="518" max="522" width="7.7109375" style="14" customWidth="1"/>
    <col min="523" max="523" width="0.7109375" style="14" customWidth="1"/>
    <col min="524" max="524" width="8.28515625" style="14" customWidth="1"/>
    <col min="525" max="525" width="12" style="14" customWidth="1"/>
    <col min="526" max="526" width="0" style="14" hidden="1" customWidth="1"/>
    <col min="527" max="768" width="9.140625" style="14"/>
    <col min="769" max="769" width="7.140625" style="14" customWidth="1"/>
    <col min="770" max="770" width="18" style="14" customWidth="1"/>
    <col min="771" max="771" width="13.28515625" style="14" customWidth="1"/>
    <col min="772" max="772" width="8.7109375" style="14" bestFit="1" customWidth="1"/>
    <col min="773" max="773" width="0.7109375" style="14" customWidth="1"/>
    <col min="774" max="778" width="7.7109375" style="14" customWidth="1"/>
    <col min="779" max="779" width="0.7109375" style="14" customWidth="1"/>
    <col min="780" max="780" width="8.28515625" style="14" customWidth="1"/>
    <col min="781" max="781" width="12" style="14" customWidth="1"/>
    <col min="782" max="782" width="0" style="14" hidden="1" customWidth="1"/>
    <col min="783" max="1024" width="9.140625" style="14"/>
    <col min="1025" max="1025" width="7.140625" style="14" customWidth="1"/>
    <col min="1026" max="1026" width="18" style="14" customWidth="1"/>
    <col min="1027" max="1027" width="13.28515625" style="14" customWidth="1"/>
    <col min="1028" max="1028" width="8.7109375" style="14" bestFit="1" customWidth="1"/>
    <col min="1029" max="1029" width="0.7109375" style="14" customWidth="1"/>
    <col min="1030" max="1034" width="7.7109375" style="14" customWidth="1"/>
    <col min="1035" max="1035" width="0.7109375" style="14" customWidth="1"/>
    <col min="1036" max="1036" width="8.28515625" style="14" customWidth="1"/>
    <col min="1037" max="1037" width="12" style="14" customWidth="1"/>
    <col min="1038" max="1038" width="0" style="14" hidden="1" customWidth="1"/>
    <col min="1039" max="1280" width="9.140625" style="14"/>
    <col min="1281" max="1281" width="7.140625" style="14" customWidth="1"/>
    <col min="1282" max="1282" width="18" style="14" customWidth="1"/>
    <col min="1283" max="1283" width="13.28515625" style="14" customWidth="1"/>
    <col min="1284" max="1284" width="8.7109375" style="14" bestFit="1" customWidth="1"/>
    <col min="1285" max="1285" width="0.7109375" style="14" customWidth="1"/>
    <col min="1286" max="1290" width="7.7109375" style="14" customWidth="1"/>
    <col min="1291" max="1291" width="0.7109375" style="14" customWidth="1"/>
    <col min="1292" max="1292" width="8.28515625" style="14" customWidth="1"/>
    <col min="1293" max="1293" width="12" style="14" customWidth="1"/>
    <col min="1294" max="1294" width="0" style="14" hidden="1" customWidth="1"/>
    <col min="1295" max="1536" width="9.140625" style="14"/>
    <col min="1537" max="1537" width="7.140625" style="14" customWidth="1"/>
    <col min="1538" max="1538" width="18" style="14" customWidth="1"/>
    <col min="1539" max="1539" width="13.28515625" style="14" customWidth="1"/>
    <col min="1540" max="1540" width="8.7109375" style="14" bestFit="1" customWidth="1"/>
    <col min="1541" max="1541" width="0.7109375" style="14" customWidth="1"/>
    <col min="1542" max="1546" width="7.7109375" style="14" customWidth="1"/>
    <col min="1547" max="1547" width="0.7109375" style="14" customWidth="1"/>
    <col min="1548" max="1548" width="8.28515625" style="14" customWidth="1"/>
    <col min="1549" max="1549" width="12" style="14" customWidth="1"/>
    <col min="1550" max="1550" width="0" style="14" hidden="1" customWidth="1"/>
    <col min="1551" max="1792" width="9.140625" style="14"/>
    <col min="1793" max="1793" width="7.140625" style="14" customWidth="1"/>
    <col min="1794" max="1794" width="18" style="14" customWidth="1"/>
    <col min="1795" max="1795" width="13.28515625" style="14" customWidth="1"/>
    <col min="1796" max="1796" width="8.7109375" style="14" bestFit="1" customWidth="1"/>
    <col min="1797" max="1797" width="0.7109375" style="14" customWidth="1"/>
    <col min="1798" max="1802" width="7.7109375" style="14" customWidth="1"/>
    <col min="1803" max="1803" width="0.7109375" style="14" customWidth="1"/>
    <col min="1804" max="1804" width="8.28515625" style="14" customWidth="1"/>
    <col min="1805" max="1805" width="12" style="14" customWidth="1"/>
    <col min="1806" max="1806" width="0" style="14" hidden="1" customWidth="1"/>
    <col min="1807" max="2048" width="9.140625" style="14"/>
    <col min="2049" max="2049" width="7.140625" style="14" customWidth="1"/>
    <col min="2050" max="2050" width="18" style="14" customWidth="1"/>
    <col min="2051" max="2051" width="13.28515625" style="14" customWidth="1"/>
    <col min="2052" max="2052" width="8.7109375" style="14" bestFit="1" customWidth="1"/>
    <col min="2053" max="2053" width="0.7109375" style="14" customWidth="1"/>
    <col min="2054" max="2058" width="7.7109375" style="14" customWidth="1"/>
    <col min="2059" max="2059" width="0.7109375" style="14" customWidth="1"/>
    <col min="2060" max="2060" width="8.28515625" style="14" customWidth="1"/>
    <col min="2061" max="2061" width="12" style="14" customWidth="1"/>
    <col min="2062" max="2062" width="0" style="14" hidden="1" customWidth="1"/>
    <col min="2063" max="2304" width="9.140625" style="14"/>
    <col min="2305" max="2305" width="7.140625" style="14" customWidth="1"/>
    <col min="2306" max="2306" width="18" style="14" customWidth="1"/>
    <col min="2307" max="2307" width="13.28515625" style="14" customWidth="1"/>
    <col min="2308" max="2308" width="8.7109375" style="14" bestFit="1" customWidth="1"/>
    <col min="2309" max="2309" width="0.7109375" style="14" customWidth="1"/>
    <col min="2310" max="2314" width="7.7109375" style="14" customWidth="1"/>
    <col min="2315" max="2315" width="0.7109375" style="14" customWidth="1"/>
    <col min="2316" max="2316" width="8.28515625" style="14" customWidth="1"/>
    <col min="2317" max="2317" width="12" style="14" customWidth="1"/>
    <col min="2318" max="2318" width="0" style="14" hidden="1" customWidth="1"/>
    <col min="2319" max="2560" width="9.140625" style="14"/>
    <col min="2561" max="2561" width="7.140625" style="14" customWidth="1"/>
    <col min="2562" max="2562" width="18" style="14" customWidth="1"/>
    <col min="2563" max="2563" width="13.28515625" style="14" customWidth="1"/>
    <col min="2564" max="2564" width="8.7109375" style="14" bestFit="1" customWidth="1"/>
    <col min="2565" max="2565" width="0.7109375" style="14" customWidth="1"/>
    <col min="2566" max="2570" width="7.7109375" style="14" customWidth="1"/>
    <col min="2571" max="2571" width="0.7109375" style="14" customWidth="1"/>
    <col min="2572" max="2572" width="8.28515625" style="14" customWidth="1"/>
    <col min="2573" max="2573" width="12" style="14" customWidth="1"/>
    <col min="2574" max="2574" width="0" style="14" hidden="1" customWidth="1"/>
    <col min="2575" max="2816" width="9.140625" style="14"/>
    <col min="2817" max="2817" width="7.140625" style="14" customWidth="1"/>
    <col min="2818" max="2818" width="18" style="14" customWidth="1"/>
    <col min="2819" max="2819" width="13.28515625" style="14" customWidth="1"/>
    <col min="2820" max="2820" width="8.7109375" style="14" bestFit="1" customWidth="1"/>
    <col min="2821" max="2821" width="0.7109375" style="14" customWidth="1"/>
    <col min="2822" max="2826" width="7.7109375" style="14" customWidth="1"/>
    <col min="2827" max="2827" width="0.7109375" style="14" customWidth="1"/>
    <col min="2828" max="2828" width="8.28515625" style="14" customWidth="1"/>
    <col min="2829" max="2829" width="12" style="14" customWidth="1"/>
    <col min="2830" max="2830" width="0" style="14" hidden="1" customWidth="1"/>
    <col min="2831" max="3072" width="9.140625" style="14"/>
    <col min="3073" max="3073" width="7.140625" style="14" customWidth="1"/>
    <col min="3074" max="3074" width="18" style="14" customWidth="1"/>
    <col min="3075" max="3075" width="13.28515625" style="14" customWidth="1"/>
    <col min="3076" max="3076" width="8.7109375" style="14" bestFit="1" customWidth="1"/>
    <col min="3077" max="3077" width="0.7109375" style="14" customWidth="1"/>
    <col min="3078" max="3082" width="7.7109375" style="14" customWidth="1"/>
    <col min="3083" max="3083" width="0.7109375" style="14" customWidth="1"/>
    <col min="3084" max="3084" width="8.28515625" style="14" customWidth="1"/>
    <col min="3085" max="3085" width="12" style="14" customWidth="1"/>
    <col min="3086" max="3086" width="0" style="14" hidden="1" customWidth="1"/>
    <col min="3087" max="3328" width="9.140625" style="14"/>
    <col min="3329" max="3329" width="7.140625" style="14" customWidth="1"/>
    <col min="3330" max="3330" width="18" style="14" customWidth="1"/>
    <col min="3331" max="3331" width="13.28515625" style="14" customWidth="1"/>
    <col min="3332" max="3332" width="8.7109375" style="14" bestFit="1" customWidth="1"/>
    <col min="3333" max="3333" width="0.7109375" style="14" customWidth="1"/>
    <col min="3334" max="3338" width="7.7109375" style="14" customWidth="1"/>
    <col min="3339" max="3339" width="0.7109375" style="14" customWidth="1"/>
    <col min="3340" max="3340" width="8.28515625" style="14" customWidth="1"/>
    <col min="3341" max="3341" width="12" style="14" customWidth="1"/>
    <col min="3342" max="3342" width="0" style="14" hidden="1" customWidth="1"/>
    <col min="3343" max="3584" width="9.140625" style="14"/>
    <col min="3585" max="3585" width="7.140625" style="14" customWidth="1"/>
    <col min="3586" max="3586" width="18" style="14" customWidth="1"/>
    <col min="3587" max="3587" width="13.28515625" style="14" customWidth="1"/>
    <col min="3588" max="3588" width="8.7109375" style="14" bestFit="1" customWidth="1"/>
    <col min="3589" max="3589" width="0.7109375" style="14" customWidth="1"/>
    <col min="3590" max="3594" width="7.7109375" style="14" customWidth="1"/>
    <col min="3595" max="3595" width="0.7109375" style="14" customWidth="1"/>
    <col min="3596" max="3596" width="8.28515625" style="14" customWidth="1"/>
    <col min="3597" max="3597" width="12" style="14" customWidth="1"/>
    <col min="3598" max="3598" width="0" style="14" hidden="1" customWidth="1"/>
    <col min="3599" max="3840" width="9.140625" style="14"/>
    <col min="3841" max="3841" width="7.140625" style="14" customWidth="1"/>
    <col min="3842" max="3842" width="18" style="14" customWidth="1"/>
    <col min="3843" max="3843" width="13.28515625" style="14" customWidth="1"/>
    <col min="3844" max="3844" width="8.7109375" style="14" bestFit="1" customWidth="1"/>
    <col min="3845" max="3845" width="0.7109375" style="14" customWidth="1"/>
    <col min="3846" max="3850" width="7.7109375" style="14" customWidth="1"/>
    <col min="3851" max="3851" width="0.7109375" style="14" customWidth="1"/>
    <col min="3852" max="3852" width="8.28515625" style="14" customWidth="1"/>
    <col min="3853" max="3853" width="12" style="14" customWidth="1"/>
    <col min="3854" max="3854" width="0" style="14" hidden="1" customWidth="1"/>
    <col min="3855" max="4096" width="9.140625" style="14"/>
    <col min="4097" max="4097" width="7.140625" style="14" customWidth="1"/>
    <col min="4098" max="4098" width="18" style="14" customWidth="1"/>
    <col min="4099" max="4099" width="13.28515625" style="14" customWidth="1"/>
    <col min="4100" max="4100" width="8.7109375" style="14" bestFit="1" customWidth="1"/>
    <col min="4101" max="4101" width="0.7109375" style="14" customWidth="1"/>
    <col min="4102" max="4106" width="7.7109375" style="14" customWidth="1"/>
    <col min="4107" max="4107" width="0.7109375" style="14" customWidth="1"/>
    <col min="4108" max="4108" width="8.28515625" style="14" customWidth="1"/>
    <col min="4109" max="4109" width="12" style="14" customWidth="1"/>
    <col min="4110" max="4110" width="0" style="14" hidden="1" customWidth="1"/>
    <col min="4111" max="4352" width="9.140625" style="14"/>
    <col min="4353" max="4353" width="7.140625" style="14" customWidth="1"/>
    <col min="4354" max="4354" width="18" style="14" customWidth="1"/>
    <col min="4355" max="4355" width="13.28515625" style="14" customWidth="1"/>
    <col min="4356" max="4356" width="8.7109375" style="14" bestFit="1" customWidth="1"/>
    <col min="4357" max="4357" width="0.7109375" style="14" customWidth="1"/>
    <col min="4358" max="4362" width="7.7109375" style="14" customWidth="1"/>
    <col min="4363" max="4363" width="0.7109375" style="14" customWidth="1"/>
    <col min="4364" max="4364" width="8.28515625" style="14" customWidth="1"/>
    <col min="4365" max="4365" width="12" style="14" customWidth="1"/>
    <col min="4366" max="4366" width="0" style="14" hidden="1" customWidth="1"/>
    <col min="4367" max="4608" width="9.140625" style="14"/>
    <col min="4609" max="4609" width="7.140625" style="14" customWidth="1"/>
    <col min="4610" max="4610" width="18" style="14" customWidth="1"/>
    <col min="4611" max="4611" width="13.28515625" style="14" customWidth="1"/>
    <col min="4612" max="4612" width="8.7109375" style="14" bestFit="1" customWidth="1"/>
    <col min="4613" max="4613" width="0.7109375" style="14" customWidth="1"/>
    <col min="4614" max="4618" width="7.7109375" style="14" customWidth="1"/>
    <col min="4619" max="4619" width="0.7109375" style="14" customWidth="1"/>
    <col min="4620" max="4620" width="8.28515625" style="14" customWidth="1"/>
    <col min="4621" max="4621" width="12" style="14" customWidth="1"/>
    <col min="4622" max="4622" width="0" style="14" hidden="1" customWidth="1"/>
    <col min="4623" max="4864" width="9.140625" style="14"/>
    <col min="4865" max="4865" width="7.140625" style="14" customWidth="1"/>
    <col min="4866" max="4866" width="18" style="14" customWidth="1"/>
    <col min="4867" max="4867" width="13.28515625" style="14" customWidth="1"/>
    <col min="4868" max="4868" width="8.7109375" style="14" bestFit="1" customWidth="1"/>
    <col min="4869" max="4869" width="0.7109375" style="14" customWidth="1"/>
    <col min="4870" max="4874" width="7.7109375" style="14" customWidth="1"/>
    <col min="4875" max="4875" width="0.7109375" style="14" customWidth="1"/>
    <col min="4876" max="4876" width="8.28515625" style="14" customWidth="1"/>
    <col min="4877" max="4877" width="12" style="14" customWidth="1"/>
    <col min="4878" max="4878" width="0" style="14" hidden="1" customWidth="1"/>
    <col min="4879" max="5120" width="9.140625" style="14"/>
    <col min="5121" max="5121" width="7.140625" style="14" customWidth="1"/>
    <col min="5122" max="5122" width="18" style="14" customWidth="1"/>
    <col min="5123" max="5123" width="13.28515625" style="14" customWidth="1"/>
    <col min="5124" max="5124" width="8.7109375" style="14" bestFit="1" customWidth="1"/>
    <col min="5125" max="5125" width="0.7109375" style="14" customWidth="1"/>
    <col min="5126" max="5130" width="7.7109375" style="14" customWidth="1"/>
    <col min="5131" max="5131" width="0.7109375" style="14" customWidth="1"/>
    <col min="5132" max="5132" width="8.28515625" style="14" customWidth="1"/>
    <col min="5133" max="5133" width="12" style="14" customWidth="1"/>
    <col min="5134" max="5134" width="0" style="14" hidden="1" customWidth="1"/>
    <col min="5135" max="5376" width="9.140625" style="14"/>
    <col min="5377" max="5377" width="7.140625" style="14" customWidth="1"/>
    <col min="5378" max="5378" width="18" style="14" customWidth="1"/>
    <col min="5379" max="5379" width="13.28515625" style="14" customWidth="1"/>
    <col min="5380" max="5380" width="8.7109375" style="14" bestFit="1" customWidth="1"/>
    <col min="5381" max="5381" width="0.7109375" style="14" customWidth="1"/>
    <col min="5382" max="5386" width="7.7109375" style="14" customWidth="1"/>
    <col min="5387" max="5387" width="0.7109375" style="14" customWidth="1"/>
    <col min="5388" max="5388" width="8.28515625" style="14" customWidth="1"/>
    <col min="5389" max="5389" width="12" style="14" customWidth="1"/>
    <col min="5390" max="5390" width="0" style="14" hidden="1" customWidth="1"/>
    <col min="5391" max="5632" width="9.140625" style="14"/>
    <col min="5633" max="5633" width="7.140625" style="14" customWidth="1"/>
    <col min="5634" max="5634" width="18" style="14" customWidth="1"/>
    <col min="5635" max="5635" width="13.28515625" style="14" customWidth="1"/>
    <col min="5636" max="5636" width="8.7109375" style="14" bestFit="1" customWidth="1"/>
    <col min="5637" max="5637" width="0.7109375" style="14" customWidth="1"/>
    <col min="5638" max="5642" width="7.7109375" style="14" customWidth="1"/>
    <col min="5643" max="5643" width="0.7109375" style="14" customWidth="1"/>
    <col min="5644" max="5644" width="8.28515625" style="14" customWidth="1"/>
    <col min="5645" max="5645" width="12" style="14" customWidth="1"/>
    <col min="5646" max="5646" width="0" style="14" hidden="1" customWidth="1"/>
    <col min="5647" max="5888" width="9.140625" style="14"/>
    <col min="5889" max="5889" width="7.140625" style="14" customWidth="1"/>
    <col min="5890" max="5890" width="18" style="14" customWidth="1"/>
    <col min="5891" max="5891" width="13.28515625" style="14" customWidth="1"/>
    <col min="5892" max="5892" width="8.7109375" style="14" bestFit="1" customWidth="1"/>
    <col min="5893" max="5893" width="0.7109375" style="14" customWidth="1"/>
    <col min="5894" max="5898" width="7.7109375" style="14" customWidth="1"/>
    <col min="5899" max="5899" width="0.7109375" style="14" customWidth="1"/>
    <col min="5900" max="5900" width="8.28515625" style="14" customWidth="1"/>
    <col min="5901" max="5901" width="12" style="14" customWidth="1"/>
    <col min="5902" max="5902" width="0" style="14" hidden="1" customWidth="1"/>
    <col min="5903" max="6144" width="9.140625" style="14"/>
    <col min="6145" max="6145" width="7.140625" style="14" customWidth="1"/>
    <col min="6146" max="6146" width="18" style="14" customWidth="1"/>
    <col min="6147" max="6147" width="13.28515625" style="14" customWidth="1"/>
    <col min="6148" max="6148" width="8.7109375" style="14" bestFit="1" customWidth="1"/>
    <col min="6149" max="6149" width="0.7109375" style="14" customWidth="1"/>
    <col min="6150" max="6154" width="7.7109375" style="14" customWidth="1"/>
    <col min="6155" max="6155" width="0.7109375" style="14" customWidth="1"/>
    <col min="6156" max="6156" width="8.28515625" style="14" customWidth="1"/>
    <col min="6157" max="6157" width="12" style="14" customWidth="1"/>
    <col min="6158" max="6158" width="0" style="14" hidden="1" customWidth="1"/>
    <col min="6159" max="6400" width="9.140625" style="14"/>
    <col min="6401" max="6401" width="7.140625" style="14" customWidth="1"/>
    <col min="6402" max="6402" width="18" style="14" customWidth="1"/>
    <col min="6403" max="6403" width="13.28515625" style="14" customWidth="1"/>
    <col min="6404" max="6404" width="8.7109375" style="14" bestFit="1" customWidth="1"/>
    <col min="6405" max="6405" width="0.7109375" style="14" customWidth="1"/>
    <col min="6406" max="6410" width="7.7109375" style="14" customWidth="1"/>
    <col min="6411" max="6411" width="0.7109375" style="14" customWidth="1"/>
    <col min="6412" max="6412" width="8.28515625" style="14" customWidth="1"/>
    <col min="6413" max="6413" width="12" style="14" customWidth="1"/>
    <col min="6414" max="6414" width="0" style="14" hidden="1" customWidth="1"/>
    <col min="6415" max="6656" width="9.140625" style="14"/>
    <col min="6657" max="6657" width="7.140625" style="14" customWidth="1"/>
    <col min="6658" max="6658" width="18" style="14" customWidth="1"/>
    <col min="6659" max="6659" width="13.28515625" style="14" customWidth="1"/>
    <col min="6660" max="6660" width="8.7109375" style="14" bestFit="1" customWidth="1"/>
    <col min="6661" max="6661" width="0.7109375" style="14" customWidth="1"/>
    <col min="6662" max="6666" width="7.7109375" style="14" customWidth="1"/>
    <col min="6667" max="6667" width="0.7109375" style="14" customWidth="1"/>
    <col min="6668" max="6668" width="8.28515625" style="14" customWidth="1"/>
    <col min="6669" max="6669" width="12" style="14" customWidth="1"/>
    <col min="6670" max="6670" width="0" style="14" hidden="1" customWidth="1"/>
    <col min="6671" max="6912" width="9.140625" style="14"/>
    <col min="6913" max="6913" width="7.140625" style="14" customWidth="1"/>
    <col min="6914" max="6914" width="18" style="14" customWidth="1"/>
    <col min="6915" max="6915" width="13.28515625" style="14" customWidth="1"/>
    <col min="6916" max="6916" width="8.7109375" style="14" bestFit="1" customWidth="1"/>
    <col min="6917" max="6917" width="0.7109375" style="14" customWidth="1"/>
    <col min="6918" max="6922" width="7.7109375" style="14" customWidth="1"/>
    <col min="6923" max="6923" width="0.7109375" style="14" customWidth="1"/>
    <col min="6924" max="6924" width="8.28515625" style="14" customWidth="1"/>
    <col min="6925" max="6925" width="12" style="14" customWidth="1"/>
    <col min="6926" max="6926" width="0" style="14" hidden="1" customWidth="1"/>
    <col min="6927" max="7168" width="9.140625" style="14"/>
    <col min="7169" max="7169" width="7.140625" style="14" customWidth="1"/>
    <col min="7170" max="7170" width="18" style="14" customWidth="1"/>
    <col min="7171" max="7171" width="13.28515625" style="14" customWidth="1"/>
    <col min="7172" max="7172" width="8.7109375" style="14" bestFit="1" customWidth="1"/>
    <col min="7173" max="7173" width="0.7109375" style="14" customWidth="1"/>
    <col min="7174" max="7178" width="7.7109375" style="14" customWidth="1"/>
    <col min="7179" max="7179" width="0.7109375" style="14" customWidth="1"/>
    <col min="7180" max="7180" width="8.28515625" style="14" customWidth="1"/>
    <col min="7181" max="7181" width="12" style="14" customWidth="1"/>
    <col min="7182" max="7182" width="0" style="14" hidden="1" customWidth="1"/>
    <col min="7183" max="7424" width="9.140625" style="14"/>
    <col min="7425" max="7425" width="7.140625" style="14" customWidth="1"/>
    <col min="7426" max="7426" width="18" style="14" customWidth="1"/>
    <col min="7427" max="7427" width="13.28515625" style="14" customWidth="1"/>
    <col min="7428" max="7428" width="8.7109375" style="14" bestFit="1" customWidth="1"/>
    <col min="7429" max="7429" width="0.7109375" style="14" customWidth="1"/>
    <col min="7430" max="7434" width="7.7109375" style="14" customWidth="1"/>
    <col min="7435" max="7435" width="0.7109375" style="14" customWidth="1"/>
    <col min="7436" max="7436" width="8.28515625" style="14" customWidth="1"/>
    <col min="7437" max="7437" width="12" style="14" customWidth="1"/>
    <col min="7438" max="7438" width="0" style="14" hidden="1" customWidth="1"/>
    <col min="7439" max="7680" width="9.140625" style="14"/>
    <col min="7681" max="7681" width="7.140625" style="14" customWidth="1"/>
    <col min="7682" max="7682" width="18" style="14" customWidth="1"/>
    <col min="7683" max="7683" width="13.28515625" style="14" customWidth="1"/>
    <col min="7684" max="7684" width="8.7109375" style="14" bestFit="1" customWidth="1"/>
    <col min="7685" max="7685" width="0.7109375" style="14" customWidth="1"/>
    <col min="7686" max="7690" width="7.7109375" style="14" customWidth="1"/>
    <col min="7691" max="7691" width="0.7109375" style="14" customWidth="1"/>
    <col min="7692" max="7692" width="8.28515625" style="14" customWidth="1"/>
    <col min="7693" max="7693" width="12" style="14" customWidth="1"/>
    <col min="7694" max="7694" width="0" style="14" hidden="1" customWidth="1"/>
    <col min="7695" max="7936" width="9.140625" style="14"/>
    <col min="7937" max="7937" width="7.140625" style="14" customWidth="1"/>
    <col min="7938" max="7938" width="18" style="14" customWidth="1"/>
    <col min="7939" max="7939" width="13.28515625" style="14" customWidth="1"/>
    <col min="7940" max="7940" width="8.7109375" style="14" bestFit="1" customWidth="1"/>
    <col min="7941" max="7941" width="0.7109375" style="14" customWidth="1"/>
    <col min="7942" max="7946" width="7.7109375" style="14" customWidth="1"/>
    <col min="7947" max="7947" width="0.7109375" style="14" customWidth="1"/>
    <col min="7948" max="7948" width="8.28515625" style="14" customWidth="1"/>
    <col min="7949" max="7949" width="12" style="14" customWidth="1"/>
    <col min="7950" max="7950" width="0" style="14" hidden="1" customWidth="1"/>
    <col min="7951" max="8192" width="9.140625" style="14"/>
    <col min="8193" max="8193" width="7.140625" style="14" customWidth="1"/>
    <col min="8194" max="8194" width="18" style="14" customWidth="1"/>
    <col min="8195" max="8195" width="13.28515625" style="14" customWidth="1"/>
    <col min="8196" max="8196" width="8.7109375" style="14" bestFit="1" customWidth="1"/>
    <col min="8197" max="8197" width="0.7109375" style="14" customWidth="1"/>
    <col min="8198" max="8202" width="7.7109375" style="14" customWidth="1"/>
    <col min="8203" max="8203" width="0.7109375" style="14" customWidth="1"/>
    <col min="8204" max="8204" width="8.28515625" style="14" customWidth="1"/>
    <col min="8205" max="8205" width="12" style="14" customWidth="1"/>
    <col min="8206" max="8206" width="0" style="14" hidden="1" customWidth="1"/>
    <col min="8207" max="8448" width="9.140625" style="14"/>
    <col min="8449" max="8449" width="7.140625" style="14" customWidth="1"/>
    <col min="8450" max="8450" width="18" style="14" customWidth="1"/>
    <col min="8451" max="8451" width="13.28515625" style="14" customWidth="1"/>
    <col min="8452" max="8452" width="8.7109375" style="14" bestFit="1" customWidth="1"/>
    <col min="8453" max="8453" width="0.7109375" style="14" customWidth="1"/>
    <col min="8454" max="8458" width="7.7109375" style="14" customWidth="1"/>
    <col min="8459" max="8459" width="0.7109375" style="14" customWidth="1"/>
    <col min="8460" max="8460" width="8.28515625" style="14" customWidth="1"/>
    <col min="8461" max="8461" width="12" style="14" customWidth="1"/>
    <col min="8462" max="8462" width="0" style="14" hidden="1" customWidth="1"/>
    <col min="8463" max="8704" width="9.140625" style="14"/>
    <col min="8705" max="8705" width="7.140625" style="14" customWidth="1"/>
    <col min="8706" max="8706" width="18" style="14" customWidth="1"/>
    <col min="8707" max="8707" width="13.28515625" style="14" customWidth="1"/>
    <col min="8708" max="8708" width="8.7109375" style="14" bestFit="1" customWidth="1"/>
    <col min="8709" max="8709" width="0.7109375" style="14" customWidth="1"/>
    <col min="8710" max="8714" width="7.7109375" style="14" customWidth="1"/>
    <col min="8715" max="8715" width="0.7109375" style="14" customWidth="1"/>
    <col min="8716" max="8716" width="8.28515625" style="14" customWidth="1"/>
    <col min="8717" max="8717" width="12" style="14" customWidth="1"/>
    <col min="8718" max="8718" width="0" style="14" hidden="1" customWidth="1"/>
    <col min="8719" max="8960" width="9.140625" style="14"/>
    <col min="8961" max="8961" width="7.140625" style="14" customWidth="1"/>
    <col min="8962" max="8962" width="18" style="14" customWidth="1"/>
    <col min="8963" max="8963" width="13.28515625" style="14" customWidth="1"/>
    <col min="8964" max="8964" width="8.7109375" style="14" bestFit="1" customWidth="1"/>
    <col min="8965" max="8965" width="0.7109375" style="14" customWidth="1"/>
    <col min="8966" max="8970" width="7.7109375" style="14" customWidth="1"/>
    <col min="8971" max="8971" width="0.7109375" style="14" customWidth="1"/>
    <col min="8972" max="8972" width="8.28515625" style="14" customWidth="1"/>
    <col min="8973" max="8973" width="12" style="14" customWidth="1"/>
    <col min="8974" max="8974" width="0" style="14" hidden="1" customWidth="1"/>
    <col min="8975" max="9216" width="9.140625" style="14"/>
    <col min="9217" max="9217" width="7.140625" style="14" customWidth="1"/>
    <col min="9218" max="9218" width="18" style="14" customWidth="1"/>
    <col min="9219" max="9219" width="13.28515625" style="14" customWidth="1"/>
    <col min="9220" max="9220" width="8.7109375" style="14" bestFit="1" customWidth="1"/>
    <col min="9221" max="9221" width="0.7109375" style="14" customWidth="1"/>
    <col min="9222" max="9226" width="7.7109375" style="14" customWidth="1"/>
    <col min="9227" max="9227" width="0.7109375" style="14" customWidth="1"/>
    <col min="9228" max="9228" width="8.28515625" style="14" customWidth="1"/>
    <col min="9229" max="9229" width="12" style="14" customWidth="1"/>
    <col min="9230" max="9230" width="0" style="14" hidden="1" customWidth="1"/>
    <col min="9231" max="9472" width="9.140625" style="14"/>
    <col min="9473" max="9473" width="7.140625" style="14" customWidth="1"/>
    <col min="9474" max="9474" width="18" style="14" customWidth="1"/>
    <col min="9475" max="9475" width="13.28515625" style="14" customWidth="1"/>
    <col min="9476" max="9476" width="8.7109375" style="14" bestFit="1" customWidth="1"/>
    <col min="9477" max="9477" width="0.7109375" style="14" customWidth="1"/>
    <col min="9478" max="9482" width="7.7109375" style="14" customWidth="1"/>
    <col min="9483" max="9483" width="0.7109375" style="14" customWidth="1"/>
    <col min="9484" max="9484" width="8.28515625" style="14" customWidth="1"/>
    <col min="9485" max="9485" width="12" style="14" customWidth="1"/>
    <col min="9486" max="9486" width="0" style="14" hidden="1" customWidth="1"/>
    <col min="9487" max="9728" width="9.140625" style="14"/>
    <col min="9729" max="9729" width="7.140625" style="14" customWidth="1"/>
    <col min="9730" max="9730" width="18" style="14" customWidth="1"/>
    <col min="9731" max="9731" width="13.28515625" style="14" customWidth="1"/>
    <col min="9732" max="9732" width="8.7109375" style="14" bestFit="1" customWidth="1"/>
    <col min="9733" max="9733" width="0.7109375" style="14" customWidth="1"/>
    <col min="9734" max="9738" width="7.7109375" style="14" customWidth="1"/>
    <col min="9739" max="9739" width="0.7109375" style="14" customWidth="1"/>
    <col min="9740" max="9740" width="8.28515625" style="14" customWidth="1"/>
    <col min="9741" max="9741" width="12" style="14" customWidth="1"/>
    <col min="9742" max="9742" width="0" style="14" hidden="1" customWidth="1"/>
    <col min="9743" max="9984" width="9.140625" style="14"/>
    <col min="9985" max="9985" width="7.140625" style="14" customWidth="1"/>
    <col min="9986" max="9986" width="18" style="14" customWidth="1"/>
    <col min="9987" max="9987" width="13.28515625" style="14" customWidth="1"/>
    <col min="9988" max="9988" width="8.7109375" style="14" bestFit="1" customWidth="1"/>
    <col min="9989" max="9989" width="0.7109375" style="14" customWidth="1"/>
    <col min="9990" max="9994" width="7.7109375" style="14" customWidth="1"/>
    <col min="9995" max="9995" width="0.7109375" style="14" customWidth="1"/>
    <col min="9996" max="9996" width="8.28515625" style="14" customWidth="1"/>
    <col min="9997" max="9997" width="12" style="14" customWidth="1"/>
    <col min="9998" max="9998" width="0" style="14" hidden="1" customWidth="1"/>
    <col min="9999" max="10240" width="9.140625" style="14"/>
    <col min="10241" max="10241" width="7.140625" style="14" customWidth="1"/>
    <col min="10242" max="10242" width="18" style="14" customWidth="1"/>
    <col min="10243" max="10243" width="13.28515625" style="14" customWidth="1"/>
    <col min="10244" max="10244" width="8.7109375" style="14" bestFit="1" customWidth="1"/>
    <col min="10245" max="10245" width="0.7109375" style="14" customWidth="1"/>
    <col min="10246" max="10250" width="7.7109375" style="14" customWidth="1"/>
    <col min="10251" max="10251" width="0.7109375" style="14" customWidth="1"/>
    <col min="10252" max="10252" width="8.28515625" style="14" customWidth="1"/>
    <col min="10253" max="10253" width="12" style="14" customWidth="1"/>
    <col min="10254" max="10254" width="0" style="14" hidden="1" customWidth="1"/>
    <col min="10255" max="10496" width="9.140625" style="14"/>
    <col min="10497" max="10497" width="7.140625" style="14" customWidth="1"/>
    <col min="10498" max="10498" width="18" style="14" customWidth="1"/>
    <col min="10499" max="10499" width="13.28515625" style="14" customWidth="1"/>
    <col min="10500" max="10500" width="8.7109375" style="14" bestFit="1" customWidth="1"/>
    <col min="10501" max="10501" width="0.7109375" style="14" customWidth="1"/>
    <col min="10502" max="10506" width="7.7109375" style="14" customWidth="1"/>
    <col min="10507" max="10507" width="0.7109375" style="14" customWidth="1"/>
    <col min="10508" max="10508" width="8.28515625" style="14" customWidth="1"/>
    <col min="10509" max="10509" width="12" style="14" customWidth="1"/>
    <col min="10510" max="10510" width="0" style="14" hidden="1" customWidth="1"/>
    <col min="10511" max="10752" width="9.140625" style="14"/>
    <col min="10753" max="10753" width="7.140625" style="14" customWidth="1"/>
    <col min="10754" max="10754" width="18" style="14" customWidth="1"/>
    <col min="10755" max="10755" width="13.28515625" style="14" customWidth="1"/>
    <col min="10756" max="10756" width="8.7109375" style="14" bestFit="1" customWidth="1"/>
    <col min="10757" max="10757" width="0.7109375" style="14" customWidth="1"/>
    <col min="10758" max="10762" width="7.7109375" style="14" customWidth="1"/>
    <col min="10763" max="10763" width="0.7109375" style="14" customWidth="1"/>
    <col min="10764" max="10764" width="8.28515625" style="14" customWidth="1"/>
    <col min="10765" max="10765" width="12" style="14" customWidth="1"/>
    <col min="10766" max="10766" width="0" style="14" hidden="1" customWidth="1"/>
    <col min="10767" max="11008" width="9.140625" style="14"/>
    <col min="11009" max="11009" width="7.140625" style="14" customWidth="1"/>
    <col min="11010" max="11010" width="18" style="14" customWidth="1"/>
    <col min="11011" max="11011" width="13.28515625" style="14" customWidth="1"/>
    <col min="11012" max="11012" width="8.7109375" style="14" bestFit="1" customWidth="1"/>
    <col min="11013" max="11013" width="0.7109375" style="14" customWidth="1"/>
    <col min="11014" max="11018" width="7.7109375" style="14" customWidth="1"/>
    <col min="11019" max="11019" width="0.7109375" style="14" customWidth="1"/>
    <col min="11020" max="11020" width="8.28515625" style="14" customWidth="1"/>
    <col min="11021" max="11021" width="12" style="14" customWidth="1"/>
    <col min="11022" max="11022" width="0" style="14" hidden="1" customWidth="1"/>
    <col min="11023" max="11264" width="9.140625" style="14"/>
    <col min="11265" max="11265" width="7.140625" style="14" customWidth="1"/>
    <col min="11266" max="11266" width="18" style="14" customWidth="1"/>
    <col min="11267" max="11267" width="13.28515625" style="14" customWidth="1"/>
    <col min="11268" max="11268" width="8.7109375" style="14" bestFit="1" customWidth="1"/>
    <col min="11269" max="11269" width="0.7109375" style="14" customWidth="1"/>
    <col min="11270" max="11274" width="7.7109375" style="14" customWidth="1"/>
    <col min="11275" max="11275" width="0.7109375" style="14" customWidth="1"/>
    <col min="11276" max="11276" width="8.28515625" style="14" customWidth="1"/>
    <col min="11277" max="11277" width="12" style="14" customWidth="1"/>
    <col min="11278" max="11278" width="0" style="14" hidden="1" customWidth="1"/>
    <col min="11279" max="11520" width="9.140625" style="14"/>
    <col min="11521" max="11521" width="7.140625" style="14" customWidth="1"/>
    <col min="11522" max="11522" width="18" style="14" customWidth="1"/>
    <col min="11523" max="11523" width="13.28515625" style="14" customWidth="1"/>
    <col min="11524" max="11524" width="8.7109375" style="14" bestFit="1" customWidth="1"/>
    <col min="11525" max="11525" width="0.7109375" style="14" customWidth="1"/>
    <col min="11526" max="11530" width="7.7109375" style="14" customWidth="1"/>
    <col min="11531" max="11531" width="0.7109375" style="14" customWidth="1"/>
    <col min="11532" max="11532" width="8.28515625" style="14" customWidth="1"/>
    <col min="11533" max="11533" width="12" style="14" customWidth="1"/>
    <col min="11534" max="11534" width="0" style="14" hidden="1" customWidth="1"/>
    <col min="11535" max="11776" width="9.140625" style="14"/>
    <col min="11777" max="11777" width="7.140625" style="14" customWidth="1"/>
    <col min="11778" max="11778" width="18" style="14" customWidth="1"/>
    <col min="11779" max="11779" width="13.28515625" style="14" customWidth="1"/>
    <col min="11780" max="11780" width="8.7109375" style="14" bestFit="1" customWidth="1"/>
    <col min="11781" max="11781" width="0.7109375" style="14" customWidth="1"/>
    <col min="11782" max="11786" width="7.7109375" style="14" customWidth="1"/>
    <col min="11787" max="11787" width="0.7109375" style="14" customWidth="1"/>
    <col min="11788" max="11788" width="8.28515625" style="14" customWidth="1"/>
    <col min="11789" max="11789" width="12" style="14" customWidth="1"/>
    <col min="11790" max="11790" width="0" style="14" hidden="1" customWidth="1"/>
    <col min="11791" max="12032" width="9.140625" style="14"/>
    <col min="12033" max="12033" width="7.140625" style="14" customWidth="1"/>
    <col min="12034" max="12034" width="18" style="14" customWidth="1"/>
    <col min="12035" max="12035" width="13.28515625" style="14" customWidth="1"/>
    <col min="12036" max="12036" width="8.7109375" style="14" bestFit="1" customWidth="1"/>
    <col min="12037" max="12037" width="0.7109375" style="14" customWidth="1"/>
    <col min="12038" max="12042" width="7.7109375" style="14" customWidth="1"/>
    <col min="12043" max="12043" width="0.7109375" style="14" customWidth="1"/>
    <col min="12044" max="12044" width="8.28515625" style="14" customWidth="1"/>
    <col min="12045" max="12045" width="12" style="14" customWidth="1"/>
    <col min="12046" max="12046" width="0" style="14" hidden="1" customWidth="1"/>
    <col min="12047" max="12288" width="9.140625" style="14"/>
    <col min="12289" max="12289" width="7.140625" style="14" customWidth="1"/>
    <col min="12290" max="12290" width="18" style="14" customWidth="1"/>
    <col min="12291" max="12291" width="13.28515625" style="14" customWidth="1"/>
    <col min="12292" max="12292" width="8.7109375" style="14" bestFit="1" customWidth="1"/>
    <col min="12293" max="12293" width="0.7109375" style="14" customWidth="1"/>
    <col min="12294" max="12298" width="7.7109375" style="14" customWidth="1"/>
    <col min="12299" max="12299" width="0.7109375" style="14" customWidth="1"/>
    <col min="12300" max="12300" width="8.28515625" style="14" customWidth="1"/>
    <col min="12301" max="12301" width="12" style="14" customWidth="1"/>
    <col min="12302" max="12302" width="0" style="14" hidden="1" customWidth="1"/>
    <col min="12303" max="12544" width="9.140625" style="14"/>
    <col min="12545" max="12545" width="7.140625" style="14" customWidth="1"/>
    <col min="12546" max="12546" width="18" style="14" customWidth="1"/>
    <col min="12547" max="12547" width="13.28515625" style="14" customWidth="1"/>
    <col min="12548" max="12548" width="8.7109375" style="14" bestFit="1" customWidth="1"/>
    <col min="12549" max="12549" width="0.7109375" style="14" customWidth="1"/>
    <col min="12550" max="12554" width="7.7109375" style="14" customWidth="1"/>
    <col min="12555" max="12555" width="0.7109375" style="14" customWidth="1"/>
    <col min="12556" max="12556" width="8.28515625" style="14" customWidth="1"/>
    <col min="12557" max="12557" width="12" style="14" customWidth="1"/>
    <col min="12558" max="12558" width="0" style="14" hidden="1" customWidth="1"/>
    <col min="12559" max="12800" width="9.140625" style="14"/>
    <col min="12801" max="12801" width="7.140625" style="14" customWidth="1"/>
    <col min="12802" max="12802" width="18" style="14" customWidth="1"/>
    <col min="12803" max="12803" width="13.28515625" style="14" customWidth="1"/>
    <col min="12804" max="12804" width="8.7109375" style="14" bestFit="1" customWidth="1"/>
    <col min="12805" max="12805" width="0.7109375" style="14" customWidth="1"/>
    <col min="12806" max="12810" width="7.7109375" style="14" customWidth="1"/>
    <col min="12811" max="12811" width="0.7109375" style="14" customWidth="1"/>
    <col min="12812" max="12812" width="8.28515625" style="14" customWidth="1"/>
    <col min="12813" max="12813" width="12" style="14" customWidth="1"/>
    <col min="12814" max="12814" width="0" style="14" hidden="1" customWidth="1"/>
    <col min="12815" max="13056" width="9.140625" style="14"/>
    <col min="13057" max="13057" width="7.140625" style="14" customWidth="1"/>
    <col min="13058" max="13058" width="18" style="14" customWidth="1"/>
    <col min="13059" max="13059" width="13.28515625" style="14" customWidth="1"/>
    <col min="13060" max="13060" width="8.7109375" style="14" bestFit="1" customWidth="1"/>
    <col min="13061" max="13061" width="0.7109375" style="14" customWidth="1"/>
    <col min="13062" max="13066" width="7.7109375" style="14" customWidth="1"/>
    <col min="13067" max="13067" width="0.7109375" style="14" customWidth="1"/>
    <col min="13068" max="13068" width="8.28515625" style="14" customWidth="1"/>
    <col min="13069" max="13069" width="12" style="14" customWidth="1"/>
    <col min="13070" max="13070" width="0" style="14" hidden="1" customWidth="1"/>
    <col min="13071" max="13312" width="9.140625" style="14"/>
    <col min="13313" max="13313" width="7.140625" style="14" customWidth="1"/>
    <col min="13314" max="13314" width="18" style="14" customWidth="1"/>
    <col min="13315" max="13315" width="13.28515625" style="14" customWidth="1"/>
    <col min="13316" max="13316" width="8.7109375" style="14" bestFit="1" customWidth="1"/>
    <col min="13317" max="13317" width="0.7109375" style="14" customWidth="1"/>
    <col min="13318" max="13322" width="7.7109375" style="14" customWidth="1"/>
    <col min="13323" max="13323" width="0.7109375" style="14" customWidth="1"/>
    <col min="13324" max="13324" width="8.28515625" style="14" customWidth="1"/>
    <col min="13325" max="13325" width="12" style="14" customWidth="1"/>
    <col min="13326" max="13326" width="0" style="14" hidden="1" customWidth="1"/>
    <col min="13327" max="13568" width="9.140625" style="14"/>
    <col min="13569" max="13569" width="7.140625" style="14" customWidth="1"/>
    <col min="13570" max="13570" width="18" style="14" customWidth="1"/>
    <col min="13571" max="13571" width="13.28515625" style="14" customWidth="1"/>
    <col min="13572" max="13572" width="8.7109375" style="14" bestFit="1" customWidth="1"/>
    <col min="13573" max="13573" width="0.7109375" style="14" customWidth="1"/>
    <col min="13574" max="13578" width="7.7109375" style="14" customWidth="1"/>
    <col min="13579" max="13579" width="0.7109375" style="14" customWidth="1"/>
    <col min="13580" max="13580" width="8.28515625" style="14" customWidth="1"/>
    <col min="13581" max="13581" width="12" style="14" customWidth="1"/>
    <col min="13582" max="13582" width="0" style="14" hidden="1" customWidth="1"/>
    <col min="13583" max="13824" width="9.140625" style="14"/>
    <col min="13825" max="13825" width="7.140625" style="14" customWidth="1"/>
    <col min="13826" max="13826" width="18" style="14" customWidth="1"/>
    <col min="13827" max="13827" width="13.28515625" style="14" customWidth="1"/>
    <col min="13828" max="13828" width="8.7109375" style="14" bestFit="1" customWidth="1"/>
    <col min="13829" max="13829" width="0.7109375" style="14" customWidth="1"/>
    <col min="13830" max="13834" width="7.7109375" style="14" customWidth="1"/>
    <col min="13835" max="13835" width="0.7109375" style="14" customWidth="1"/>
    <col min="13836" max="13836" width="8.28515625" style="14" customWidth="1"/>
    <col min="13837" max="13837" width="12" style="14" customWidth="1"/>
    <col min="13838" max="13838" width="0" style="14" hidden="1" customWidth="1"/>
    <col min="13839" max="14080" width="9.140625" style="14"/>
    <col min="14081" max="14081" width="7.140625" style="14" customWidth="1"/>
    <col min="14082" max="14082" width="18" style="14" customWidth="1"/>
    <col min="14083" max="14083" width="13.28515625" style="14" customWidth="1"/>
    <col min="14084" max="14084" width="8.7109375" style="14" bestFit="1" customWidth="1"/>
    <col min="14085" max="14085" width="0.7109375" style="14" customWidth="1"/>
    <col min="14086" max="14090" width="7.7109375" style="14" customWidth="1"/>
    <col min="14091" max="14091" width="0.7109375" style="14" customWidth="1"/>
    <col min="14092" max="14092" width="8.28515625" style="14" customWidth="1"/>
    <col min="14093" max="14093" width="12" style="14" customWidth="1"/>
    <col min="14094" max="14094" width="0" style="14" hidden="1" customWidth="1"/>
    <col min="14095" max="14336" width="9.140625" style="14"/>
    <col min="14337" max="14337" width="7.140625" style="14" customWidth="1"/>
    <col min="14338" max="14338" width="18" style="14" customWidth="1"/>
    <col min="14339" max="14339" width="13.28515625" style="14" customWidth="1"/>
    <col min="14340" max="14340" width="8.7109375" style="14" bestFit="1" customWidth="1"/>
    <col min="14341" max="14341" width="0.7109375" style="14" customWidth="1"/>
    <col min="14342" max="14346" width="7.7109375" style="14" customWidth="1"/>
    <col min="14347" max="14347" width="0.7109375" style="14" customWidth="1"/>
    <col min="14348" max="14348" width="8.28515625" style="14" customWidth="1"/>
    <col min="14349" max="14349" width="12" style="14" customWidth="1"/>
    <col min="14350" max="14350" width="0" style="14" hidden="1" customWidth="1"/>
    <col min="14351" max="14592" width="9.140625" style="14"/>
    <col min="14593" max="14593" width="7.140625" style="14" customWidth="1"/>
    <col min="14594" max="14594" width="18" style="14" customWidth="1"/>
    <col min="14595" max="14595" width="13.28515625" style="14" customWidth="1"/>
    <col min="14596" max="14596" width="8.7109375" style="14" bestFit="1" customWidth="1"/>
    <col min="14597" max="14597" width="0.7109375" style="14" customWidth="1"/>
    <col min="14598" max="14602" width="7.7109375" style="14" customWidth="1"/>
    <col min="14603" max="14603" width="0.7109375" style="14" customWidth="1"/>
    <col min="14604" max="14604" width="8.28515625" style="14" customWidth="1"/>
    <col min="14605" max="14605" width="12" style="14" customWidth="1"/>
    <col min="14606" max="14606" width="0" style="14" hidden="1" customWidth="1"/>
    <col min="14607" max="14848" width="9.140625" style="14"/>
    <col min="14849" max="14849" width="7.140625" style="14" customWidth="1"/>
    <col min="14850" max="14850" width="18" style="14" customWidth="1"/>
    <col min="14851" max="14851" width="13.28515625" style="14" customWidth="1"/>
    <col min="14852" max="14852" width="8.7109375" style="14" bestFit="1" customWidth="1"/>
    <col min="14853" max="14853" width="0.7109375" style="14" customWidth="1"/>
    <col min="14854" max="14858" width="7.7109375" style="14" customWidth="1"/>
    <col min="14859" max="14859" width="0.7109375" style="14" customWidth="1"/>
    <col min="14860" max="14860" width="8.28515625" style="14" customWidth="1"/>
    <col min="14861" max="14861" width="12" style="14" customWidth="1"/>
    <col min="14862" max="14862" width="0" style="14" hidden="1" customWidth="1"/>
    <col min="14863" max="15104" width="9.140625" style="14"/>
    <col min="15105" max="15105" width="7.140625" style="14" customWidth="1"/>
    <col min="15106" max="15106" width="18" style="14" customWidth="1"/>
    <col min="15107" max="15107" width="13.28515625" style="14" customWidth="1"/>
    <col min="15108" max="15108" width="8.7109375" style="14" bestFit="1" customWidth="1"/>
    <col min="15109" max="15109" width="0.7109375" style="14" customWidth="1"/>
    <col min="15110" max="15114" width="7.7109375" style="14" customWidth="1"/>
    <col min="15115" max="15115" width="0.7109375" style="14" customWidth="1"/>
    <col min="15116" max="15116" width="8.28515625" style="14" customWidth="1"/>
    <col min="15117" max="15117" width="12" style="14" customWidth="1"/>
    <col min="15118" max="15118" width="0" style="14" hidden="1" customWidth="1"/>
    <col min="15119" max="15360" width="9.140625" style="14"/>
    <col min="15361" max="15361" width="7.140625" style="14" customWidth="1"/>
    <col min="15362" max="15362" width="18" style="14" customWidth="1"/>
    <col min="15363" max="15363" width="13.28515625" style="14" customWidth="1"/>
    <col min="15364" max="15364" width="8.7109375" style="14" bestFit="1" customWidth="1"/>
    <col min="15365" max="15365" width="0.7109375" style="14" customWidth="1"/>
    <col min="15366" max="15370" width="7.7109375" style="14" customWidth="1"/>
    <col min="15371" max="15371" width="0.7109375" style="14" customWidth="1"/>
    <col min="15372" max="15372" width="8.28515625" style="14" customWidth="1"/>
    <col min="15373" max="15373" width="12" style="14" customWidth="1"/>
    <col min="15374" max="15374" width="0" style="14" hidden="1" customWidth="1"/>
    <col min="15375" max="15616" width="9.140625" style="14"/>
    <col min="15617" max="15617" width="7.140625" style="14" customWidth="1"/>
    <col min="15618" max="15618" width="18" style="14" customWidth="1"/>
    <col min="15619" max="15619" width="13.28515625" style="14" customWidth="1"/>
    <col min="15620" max="15620" width="8.7109375" style="14" bestFit="1" customWidth="1"/>
    <col min="15621" max="15621" width="0.7109375" style="14" customWidth="1"/>
    <col min="15622" max="15626" width="7.7109375" style="14" customWidth="1"/>
    <col min="15627" max="15627" width="0.7109375" style="14" customWidth="1"/>
    <col min="15628" max="15628" width="8.28515625" style="14" customWidth="1"/>
    <col min="15629" max="15629" width="12" style="14" customWidth="1"/>
    <col min="15630" max="15630" width="0" style="14" hidden="1" customWidth="1"/>
    <col min="15631" max="15872" width="9.140625" style="14"/>
    <col min="15873" max="15873" width="7.140625" style="14" customWidth="1"/>
    <col min="15874" max="15874" width="18" style="14" customWidth="1"/>
    <col min="15875" max="15875" width="13.28515625" style="14" customWidth="1"/>
    <col min="15876" max="15876" width="8.7109375" style="14" bestFit="1" customWidth="1"/>
    <col min="15877" max="15877" width="0.7109375" style="14" customWidth="1"/>
    <col min="15878" max="15882" width="7.7109375" style="14" customWidth="1"/>
    <col min="15883" max="15883" width="0.7109375" style="14" customWidth="1"/>
    <col min="15884" max="15884" width="8.28515625" style="14" customWidth="1"/>
    <col min="15885" max="15885" width="12" style="14" customWidth="1"/>
    <col min="15886" max="15886" width="0" style="14" hidden="1" customWidth="1"/>
    <col min="15887" max="16128" width="9.140625" style="14"/>
    <col min="16129" max="16129" width="7.140625" style="14" customWidth="1"/>
    <col min="16130" max="16130" width="18" style="14" customWidth="1"/>
    <col min="16131" max="16131" width="13.28515625" style="14" customWidth="1"/>
    <col min="16132" max="16132" width="8.7109375" style="14" bestFit="1" customWidth="1"/>
    <col min="16133" max="16133" width="0.7109375" style="14" customWidth="1"/>
    <col min="16134" max="16138" width="7.7109375" style="14" customWidth="1"/>
    <col min="16139" max="16139" width="0.7109375" style="14" customWidth="1"/>
    <col min="16140" max="16140" width="8.28515625" style="14" customWidth="1"/>
    <col min="16141" max="16141" width="12" style="14" customWidth="1"/>
    <col min="16142" max="16142" width="0" style="14" hidden="1" customWidth="1"/>
    <col min="16143" max="16384" width="9.140625" style="14"/>
  </cols>
  <sheetData>
    <row r="1" spans="1:26" x14ac:dyDescent="0.25">
      <c r="A1" s="143" t="s">
        <v>18</v>
      </c>
      <c r="B1" s="143"/>
      <c r="C1" s="143"/>
      <c r="D1" s="143"/>
      <c r="E1" s="143"/>
      <c r="F1" s="143"/>
      <c r="G1" s="143"/>
      <c r="H1" s="144"/>
      <c r="I1" s="17"/>
      <c r="J1" s="18" t="s">
        <v>19</v>
      </c>
      <c r="K1" s="19"/>
      <c r="L1" s="145">
        <f>DATE(rok, 1, 1)</f>
        <v>40909</v>
      </c>
      <c r="M1" s="146" t="e">
        <f>DATE(#REF!,#REF!,#REF!)</f>
        <v>#REF!</v>
      </c>
      <c r="N1" s="147"/>
      <c r="O1" s="148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x14ac:dyDescent="0.25">
      <c r="A2" s="20"/>
      <c r="B2" s="20"/>
      <c r="C2" s="20"/>
      <c r="D2" s="13"/>
      <c r="E2" s="13"/>
      <c r="F2" s="21"/>
      <c r="G2" s="21"/>
      <c r="H2" s="21"/>
      <c r="I2" s="21"/>
      <c r="J2" s="21"/>
      <c r="K2" s="13"/>
      <c r="L2" s="22">
        <v>7</v>
      </c>
      <c r="M2" s="22"/>
      <c r="N2" s="2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x14ac:dyDescent="0.25">
      <c r="A3" s="24" t="s">
        <v>20</v>
      </c>
      <c r="B3" s="25" t="str">
        <f>data!$A$4</f>
        <v>Meno a priezvisko</v>
      </c>
      <c r="C3" s="26" t="s">
        <v>21</v>
      </c>
      <c r="D3" s="149" t="str">
        <f>data!$B$11&amp;", ŠPZ: "&amp;data!$B$10</f>
        <v>značka a typ auta, ŠPZ: ZA 123 AB</v>
      </c>
      <c r="E3" s="150"/>
      <c r="F3" s="150"/>
      <c r="G3" s="150"/>
      <c r="H3" s="150"/>
      <c r="I3" s="150"/>
      <c r="J3" s="150"/>
      <c r="K3" s="150"/>
      <c r="L3" s="150"/>
      <c r="M3" s="150"/>
      <c r="N3" s="147"/>
      <c r="O3" s="148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x14ac:dyDescent="0.25">
      <c r="A4" s="20"/>
      <c r="B4" s="20"/>
      <c r="C4" s="20"/>
      <c r="D4" s="13"/>
      <c r="E4" s="13"/>
      <c r="F4" s="21"/>
      <c r="G4" s="21"/>
      <c r="H4" s="21"/>
      <c r="I4" s="21"/>
      <c r="J4" s="21"/>
      <c r="K4" s="13"/>
      <c r="L4" s="22"/>
      <c r="M4" s="22"/>
      <c r="N4" s="2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s="28" customFormat="1" ht="11.25" x14ac:dyDescent="0.2">
      <c r="A5" s="151" t="s">
        <v>22</v>
      </c>
      <c r="B5" s="152" t="s">
        <v>23</v>
      </c>
      <c r="C5" s="153"/>
      <c r="D5" s="154"/>
      <c r="E5" s="27"/>
      <c r="F5" s="161" t="s">
        <v>24</v>
      </c>
      <c r="G5" s="162" t="s">
        <v>25</v>
      </c>
      <c r="H5" s="162"/>
      <c r="I5" s="162"/>
      <c r="J5" s="162"/>
      <c r="K5" s="27"/>
      <c r="L5" s="163" t="s">
        <v>26</v>
      </c>
      <c r="M5" s="163" t="s">
        <v>27</v>
      </c>
      <c r="N5" s="27"/>
      <c r="O5" s="163" t="s">
        <v>73</v>
      </c>
      <c r="P5" s="27"/>
      <c r="Q5" s="161" t="s">
        <v>28</v>
      </c>
      <c r="R5" s="27"/>
      <c r="S5" s="27"/>
      <c r="T5" s="27"/>
      <c r="U5" s="27"/>
      <c r="V5" s="27"/>
      <c r="W5" s="27"/>
      <c r="X5" s="27"/>
      <c r="Y5" s="27"/>
      <c r="Z5" s="27"/>
    </row>
    <row r="6" spans="1:26" s="28" customFormat="1" ht="11.25" x14ac:dyDescent="0.2">
      <c r="A6" s="151"/>
      <c r="B6" s="155"/>
      <c r="C6" s="156"/>
      <c r="D6" s="157"/>
      <c r="E6" s="27"/>
      <c r="F6" s="161"/>
      <c r="G6" s="162" t="s">
        <v>29</v>
      </c>
      <c r="H6" s="162"/>
      <c r="I6" s="172" t="s">
        <v>30</v>
      </c>
      <c r="J6" s="173"/>
      <c r="K6" s="27"/>
      <c r="L6" s="163"/>
      <c r="M6" s="163"/>
      <c r="N6" s="27"/>
      <c r="O6" s="163"/>
      <c r="P6" s="27"/>
      <c r="Q6" s="161"/>
      <c r="R6" s="27"/>
      <c r="S6" s="27"/>
      <c r="T6" s="27"/>
      <c r="U6" s="27"/>
      <c r="V6" s="27"/>
      <c r="W6" s="27"/>
      <c r="X6" s="27"/>
      <c r="Y6" s="27"/>
      <c r="Z6" s="27"/>
    </row>
    <row r="7" spans="1:26" s="28" customFormat="1" ht="22.5" x14ac:dyDescent="0.2">
      <c r="A7" s="151"/>
      <c r="B7" s="158"/>
      <c r="C7" s="159"/>
      <c r="D7" s="160"/>
      <c r="E7" s="27"/>
      <c r="F7" s="161"/>
      <c r="G7" s="29" t="s">
        <v>31</v>
      </c>
      <c r="H7" s="130" t="s">
        <v>32</v>
      </c>
      <c r="I7" s="29" t="s">
        <v>31</v>
      </c>
      <c r="J7" s="130" t="s">
        <v>32</v>
      </c>
      <c r="K7" s="27"/>
      <c r="L7" s="163"/>
      <c r="M7" s="163"/>
      <c r="N7" s="27"/>
      <c r="O7" s="163"/>
      <c r="P7" s="27"/>
      <c r="Q7" s="161"/>
      <c r="R7" s="27"/>
      <c r="S7" s="27"/>
      <c r="T7" s="27"/>
      <c r="U7" s="27"/>
      <c r="V7" s="27"/>
      <c r="W7" s="27"/>
      <c r="X7" s="27"/>
      <c r="Y7" s="27"/>
      <c r="Z7" s="27"/>
    </row>
    <row r="8" spans="1:26" x14ac:dyDescent="0.25">
      <c r="A8" s="20"/>
      <c r="B8" s="20"/>
      <c r="C8" s="20"/>
      <c r="D8" s="13"/>
      <c r="E8" s="13"/>
      <c r="F8" s="21"/>
      <c r="G8" s="21"/>
      <c r="H8" s="21"/>
      <c r="I8" s="21"/>
      <c r="J8" s="21"/>
      <c r="K8" s="13"/>
      <c r="L8" s="22"/>
      <c r="M8" s="22"/>
      <c r="N8" s="23"/>
      <c r="O8" s="13"/>
      <c r="P8" s="13"/>
      <c r="Q8" s="21"/>
      <c r="R8" s="13"/>
      <c r="S8" s="13"/>
      <c r="T8" s="13"/>
      <c r="U8" s="13"/>
      <c r="V8" s="13"/>
      <c r="W8" s="13"/>
      <c r="X8" s="13"/>
      <c r="Y8" s="13"/>
      <c r="Z8" s="13"/>
    </row>
    <row r="9" spans="1:26" s="43" customFormat="1" ht="11.25" x14ac:dyDescent="0.2">
      <c r="A9" s="174">
        <f>L1</f>
        <v>40909</v>
      </c>
      <c r="B9" s="165"/>
      <c r="C9" s="165"/>
      <c r="D9" s="166"/>
      <c r="E9" s="31">
        <v>1</v>
      </c>
      <c r="F9" s="32">
        <f>data!B13</f>
        <v>58000</v>
      </c>
      <c r="G9" s="33"/>
      <c r="H9" s="33"/>
      <c r="I9" s="34"/>
      <c r="J9" s="35"/>
      <c r="K9" s="36"/>
      <c r="L9" s="37"/>
      <c r="M9" s="38">
        <f>data!B14</f>
        <v>20</v>
      </c>
      <c r="N9" s="39">
        <f>WEEKDAY($A9,2)</f>
        <v>7</v>
      </c>
      <c r="O9" s="40"/>
      <c r="P9" s="104"/>
      <c r="Q9" s="42"/>
      <c r="R9" s="41"/>
      <c r="S9" s="31"/>
      <c r="T9" s="31"/>
      <c r="U9" s="31"/>
      <c r="V9" s="31"/>
      <c r="W9" s="31"/>
      <c r="X9" s="31"/>
      <c r="Y9" s="31"/>
      <c r="Z9" s="31"/>
    </row>
    <row r="10" spans="1:26" s="43" customFormat="1" ht="11.25" x14ac:dyDescent="0.2">
      <c r="A10" s="175"/>
      <c r="B10" s="167"/>
      <c r="C10" s="168"/>
      <c r="D10" s="169"/>
      <c r="E10" s="31"/>
      <c r="F10" s="44">
        <f>F9+G9+H9+I9+J9</f>
        <v>58000</v>
      </c>
      <c r="G10" s="45"/>
      <c r="H10" s="45"/>
      <c r="I10" s="46"/>
      <c r="J10" s="47"/>
      <c r="K10" s="48"/>
      <c r="L10" s="49"/>
      <c r="M10" s="50">
        <f>M9-((G10+I10)*data!$B$22+(H10+J10)*data!$B$23)/100+L10</f>
        <v>20</v>
      </c>
      <c r="N10" s="51">
        <f>WEEKDAY($A9,2)</f>
        <v>7</v>
      </c>
      <c r="O10" s="52"/>
      <c r="P10" s="104"/>
      <c r="Q10" s="53"/>
      <c r="R10" s="41"/>
      <c r="S10" s="31"/>
      <c r="T10" s="31"/>
      <c r="U10" s="31"/>
      <c r="V10" s="31"/>
      <c r="W10" s="31"/>
      <c r="X10" s="31"/>
      <c r="Y10" s="31"/>
      <c r="Z10" s="31"/>
    </row>
    <row r="11" spans="1:26" s="43" customFormat="1" ht="11.25" x14ac:dyDescent="0.2">
      <c r="A11" s="164">
        <f>A9+1</f>
        <v>40910</v>
      </c>
      <c r="B11" s="165"/>
      <c r="C11" s="165"/>
      <c r="D11" s="166"/>
      <c r="E11" s="31"/>
      <c r="F11" s="44">
        <f t="shared" ref="F11:F70" si="0">F10+G10+H10+I10+J10</f>
        <v>58000</v>
      </c>
      <c r="G11" s="45"/>
      <c r="H11" s="45"/>
      <c r="I11" s="46"/>
      <c r="J11" s="47"/>
      <c r="K11" s="48"/>
      <c r="L11" s="49"/>
      <c r="M11" s="50">
        <f>M10-((G11+I11)*data!$B$22+(H11+J11)*data!$B$23)/100+L11</f>
        <v>20</v>
      </c>
      <c r="N11" s="51">
        <f>WEEKDAY($A11,2)</f>
        <v>1</v>
      </c>
      <c r="O11" s="52"/>
      <c r="P11" s="104"/>
      <c r="Q11" s="53"/>
      <c r="R11" s="41"/>
      <c r="S11" s="31"/>
      <c r="T11" s="31"/>
      <c r="U11" s="31"/>
      <c r="V11" s="31"/>
      <c r="W11" s="31"/>
      <c r="X11" s="31"/>
      <c r="Y11" s="31"/>
      <c r="Z11" s="31"/>
    </row>
    <row r="12" spans="1:26" s="43" customFormat="1" ht="11.25" x14ac:dyDescent="0.2">
      <c r="A12" s="164"/>
      <c r="B12" s="167"/>
      <c r="C12" s="168"/>
      <c r="D12" s="169"/>
      <c r="E12" s="31"/>
      <c r="F12" s="44">
        <f t="shared" si="0"/>
        <v>58000</v>
      </c>
      <c r="G12" s="45"/>
      <c r="H12" s="45"/>
      <c r="I12" s="46"/>
      <c r="J12" s="47"/>
      <c r="K12" s="48"/>
      <c r="L12" s="49"/>
      <c r="M12" s="50">
        <f>M11-((G12+I12)*data!$B$22+(H12+J12)*data!$B$23)/100+L12</f>
        <v>20</v>
      </c>
      <c r="N12" s="51">
        <f>WEEKDAY($A11,2)</f>
        <v>1</v>
      </c>
      <c r="O12" s="52"/>
      <c r="P12" s="41"/>
      <c r="Q12" s="53"/>
      <c r="R12" s="41"/>
      <c r="S12" s="31"/>
      <c r="T12" s="31"/>
      <c r="U12" s="31"/>
      <c r="V12" s="31"/>
      <c r="W12" s="31"/>
      <c r="X12" s="31"/>
      <c r="Y12" s="31"/>
      <c r="Z12" s="31"/>
    </row>
    <row r="13" spans="1:26" s="43" customFormat="1" ht="11.25" x14ac:dyDescent="0.2">
      <c r="A13" s="164">
        <f>A11+1</f>
        <v>40911</v>
      </c>
      <c r="B13" s="170"/>
      <c r="C13" s="170"/>
      <c r="D13" s="171"/>
      <c r="E13" s="31"/>
      <c r="F13" s="44">
        <f t="shared" si="0"/>
        <v>58000</v>
      </c>
      <c r="G13" s="45"/>
      <c r="H13" s="45"/>
      <c r="I13" s="46"/>
      <c r="J13" s="47"/>
      <c r="K13" s="48"/>
      <c r="L13" s="49"/>
      <c r="M13" s="50">
        <f>M12-((G13+I13)*data!$B$22+(H13+J13)*data!$B$23)/100+L13</f>
        <v>20</v>
      </c>
      <c r="N13" s="51">
        <f>WEEKDAY($A13,2)</f>
        <v>2</v>
      </c>
      <c r="O13" s="52"/>
      <c r="P13" s="41"/>
      <c r="Q13" s="53"/>
      <c r="R13" s="41"/>
      <c r="S13" s="31"/>
      <c r="T13" s="31"/>
      <c r="U13" s="31"/>
      <c r="V13" s="31"/>
      <c r="W13" s="31"/>
      <c r="X13" s="31"/>
      <c r="Y13" s="31"/>
      <c r="Z13" s="31"/>
    </row>
    <row r="14" spans="1:26" s="43" customFormat="1" ht="11.25" x14ac:dyDescent="0.2">
      <c r="A14" s="164"/>
      <c r="B14" s="170"/>
      <c r="C14" s="170"/>
      <c r="D14" s="171"/>
      <c r="E14" s="31"/>
      <c r="F14" s="44">
        <f t="shared" si="0"/>
        <v>58000</v>
      </c>
      <c r="G14" s="45"/>
      <c r="H14" s="45"/>
      <c r="I14" s="46"/>
      <c r="J14" s="47"/>
      <c r="K14" s="48"/>
      <c r="L14" s="49"/>
      <c r="M14" s="50">
        <f>M13-((G14+I14)*data!$B$22+(H14+J14)*data!$B$23)/100+L14</f>
        <v>20</v>
      </c>
      <c r="N14" s="51">
        <f>WEEKDAY($A13,2)</f>
        <v>2</v>
      </c>
      <c r="O14" s="52"/>
      <c r="P14" s="41"/>
      <c r="Q14" s="53"/>
      <c r="R14" s="41"/>
      <c r="S14" s="31"/>
      <c r="T14" s="31"/>
      <c r="U14" s="31"/>
      <c r="V14" s="31"/>
      <c r="W14" s="31"/>
      <c r="X14" s="31"/>
      <c r="Y14" s="31"/>
      <c r="Z14" s="31"/>
    </row>
    <row r="15" spans="1:26" s="43" customFormat="1" ht="11.25" x14ac:dyDescent="0.2">
      <c r="A15" s="164">
        <f>A13+1</f>
        <v>40912</v>
      </c>
      <c r="B15" s="170"/>
      <c r="C15" s="170"/>
      <c r="D15" s="171"/>
      <c r="E15" s="31"/>
      <c r="F15" s="44">
        <f t="shared" si="0"/>
        <v>58000</v>
      </c>
      <c r="G15" s="45"/>
      <c r="H15" s="45"/>
      <c r="I15" s="46"/>
      <c r="J15" s="47"/>
      <c r="K15" s="48"/>
      <c r="L15" s="49"/>
      <c r="M15" s="50">
        <f>M14-((G15+I15)*data!$B$22+(H15+J15)*data!$B$23)/100+L15</f>
        <v>20</v>
      </c>
      <c r="N15" s="51">
        <f>WEEKDAY($A15,2)</f>
        <v>3</v>
      </c>
      <c r="O15" s="52"/>
      <c r="P15" s="41"/>
      <c r="Q15" s="53"/>
      <c r="R15" s="41"/>
      <c r="S15" s="31"/>
      <c r="T15" s="31"/>
      <c r="U15" s="31"/>
      <c r="V15" s="31"/>
      <c r="W15" s="31"/>
      <c r="X15" s="31"/>
      <c r="Y15" s="31"/>
      <c r="Z15" s="31"/>
    </row>
    <row r="16" spans="1:26" s="43" customFormat="1" ht="11.25" x14ac:dyDescent="0.2">
      <c r="A16" s="164"/>
      <c r="B16" s="170"/>
      <c r="C16" s="170"/>
      <c r="D16" s="171"/>
      <c r="E16" s="31"/>
      <c r="F16" s="44">
        <f t="shared" si="0"/>
        <v>58000</v>
      </c>
      <c r="G16" s="45"/>
      <c r="H16" s="45"/>
      <c r="I16" s="46"/>
      <c r="J16" s="47"/>
      <c r="K16" s="48"/>
      <c r="L16" s="49"/>
      <c r="M16" s="50">
        <f>M15-((G16+I16)*data!$B$22+(H16+J16)*data!$B$23)/100+L16</f>
        <v>20</v>
      </c>
      <c r="N16" s="51">
        <f>WEEKDAY($A15,2)</f>
        <v>3</v>
      </c>
      <c r="O16" s="52"/>
      <c r="P16" s="41"/>
      <c r="Q16" s="53"/>
      <c r="R16" s="41"/>
      <c r="S16" s="31"/>
      <c r="T16" s="31"/>
      <c r="U16" s="31"/>
      <c r="V16" s="31"/>
      <c r="W16" s="31"/>
      <c r="X16" s="31"/>
      <c r="Y16" s="31"/>
      <c r="Z16" s="31"/>
    </row>
    <row r="17" spans="1:26" s="43" customFormat="1" ht="11.25" x14ac:dyDescent="0.2">
      <c r="A17" s="164">
        <f>A15+1</f>
        <v>40913</v>
      </c>
      <c r="B17" s="165"/>
      <c r="C17" s="165"/>
      <c r="D17" s="166"/>
      <c r="E17" s="31"/>
      <c r="F17" s="44">
        <f t="shared" si="0"/>
        <v>58000</v>
      </c>
      <c r="G17" s="45"/>
      <c r="H17" s="45"/>
      <c r="I17" s="46"/>
      <c r="J17" s="47"/>
      <c r="K17" s="48"/>
      <c r="L17" s="49"/>
      <c r="M17" s="50">
        <f>M16-((G17+I17)*data!$B$22+(H17+J17)*data!$B$23)/100+L17</f>
        <v>20</v>
      </c>
      <c r="N17" s="51">
        <f>WEEKDAY($A17,2)</f>
        <v>4</v>
      </c>
      <c r="O17" s="52"/>
      <c r="P17" s="41"/>
      <c r="Q17" s="53"/>
      <c r="R17" s="41"/>
      <c r="S17" s="31"/>
      <c r="T17" s="31"/>
      <c r="U17" s="31"/>
      <c r="V17" s="31"/>
      <c r="W17" s="31"/>
      <c r="X17" s="31"/>
      <c r="Y17" s="31"/>
      <c r="Z17" s="31"/>
    </row>
    <row r="18" spans="1:26" s="43" customFormat="1" ht="11.25" x14ac:dyDescent="0.2">
      <c r="A18" s="164"/>
      <c r="B18" s="170"/>
      <c r="C18" s="170"/>
      <c r="D18" s="171"/>
      <c r="E18" s="31"/>
      <c r="F18" s="44">
        <f t="shared" si="0"/>
        <v>58000</v>
      </c>
      <c r="G18" s="45"/>
      <c r="H18" s="45"/>
      <c r="I18" s="46"/>
      <c r="J18" s="47"/>
      <c r="K18" s="48"/>
      <c r="L18" s="49"/>
      <c r="M18" s="50">
        <f>M17-((G18+I18)*data!$B$22+(H18+J18)*data!$B$23)/100+L18</f>
        <v>20</v>
      </c>
      <c r="N18" s="51">
        <f>WEEKDAY($A17,2)</f>
        <v>4</v>
      </c>
      <c r="O18" s="52"/>
      <c r="P18" s="41"/>
      <c r="Q18" s="53"/>
      <c r="R18" s="41"/>
      <c r="S18" s="31"/>
      <c r="T18" s="31"/>
      <c r="U18" s="31"/>
      <c r="V18" s="31"/>
      <c r="W18" s="31"/>
      <c r="X18" s="31"/>
      <c r="Y18" s="31"/>
      <c r="Z18" s="31"/>
    </row>
    <row r="19" spans="1:26" s="43" customFormat="1" ht="11.25" x14ac:dyDescent="0.2">
      <c r="A19" s="164">
        <f>A17+1</f>
        <v>40914</v>
      </c>
      <c r="B19" s="165"/>
      <c r="C19" s="165"/>
      <c r="D19" s="166"/>
      <c r="E19" s="31"/>
      <c r="F19" s="44">
        <f t="shared" si="0"/>
        <v>58000</v>
      </c>
      <c r="G19" s="45"/>
      <c r="H19" s="45"/>
      <c r="I19" s="46"/>
      <c r="J19" s="47"/>
      <c r="K19" s="48"/>
      <c r="L19" s="49"/>
      <c r="M19" s="50">
        <f>M18-((G19+I19)*data!$B$22+(H19+J19)*data!$B$23)/100+L19</f>
        <v>20</v>
      </c>
      <c r="N19" s="51">
        <f>WEEKDAY($A19,2)</f>
        <v>5</v>
      </c>
      <c r="O19" s="52"/>
      <c r="P19" s="41"/>
      <c r="Q19" s="53"/>
      <c r="R19" s="41"/>
      <c r="S19" s="31"/>
      <c r="T19" s="31"/>
      <c r="U19" s="31"/>
      <c r="V19" s="31"/>
      <c r="W19" s="31"/>
      <c r="X19" s="31"/>
      <c r="Y19" s="31"/>
      <c r="Z19" s="31"/>
    </row>
    <row r="20" spans="1:26" s="43" customFormat="1" ht="11.25" x14ac:dyDescent="0.2">
      <c r="A20" s="164"/>
      <c r="B20" s="170"/>
      <c r="C20" s="170"/>
      <c r="D20" s="171"/>
      <c r="E20" s="31"/>
      <c r="F20" s="44">
        <f t="shared" si="0"/>
        <v>58000</v>
      </c>
      <c r="G20" s="45"/>
      <c r="H20" s="45"/>
      <c r="I20" s="46"/>
      <c r="J20" s="47"/>
      <c r="K20" s="48"/>
      <c r="L20" s="49"/>
      <c r="M20" s="50">
        <f>M19-((G20+I20)*data!$B$22+(H20+J20)*data!$B$23)/100+L20</f>
        <v>20</v>
      </c>
      <c r="N20" s="51">
        <f>WEEKDAY($A19,2)</f>
        <v>5</v>
      </c>
      <c r="O20" s="52"/>
      <c r="P20" s="41"/>
      <c r="Q20" s="53"/>
      <c r="R20" s="41"/>
      <c r="S20" s="31"/>
      <c r="T20" s="31"/>
      <c r="U20" s="31"/>
      <c r="V20" s="31"/>
      <c r="W20" s="31"/>
      <c r="X20" s="31"/>
      <c r="Y20" s="31"/>
      <c r="Z20" s="31"/>
    </row>
    <row r="21" spans="1:26" s="43" customFormat="1" ht="11.25" x14ac:dyDescent="0.2">
      <c r="A21" s="164">
        <f>A19+1</f>
        <v>40915</v>
      </c>
      <c r="B21" s="165"/>
      <c r="C21" s="165"/>
      <c r="D21" s="166"/>
      <c r="E21" s="31"/>
      <c r="F21" s="44">
        <f t="shared" si="0"/>
        <v>58000</v>
      </c>
      <c r="G21" s="45"/>
      <c r="H21" s="45"/>
      <c r="I21" s="46"/>
      <c r="J21" s="47"/>
      <c r="K21" s="48"/>
      <c r="L21" s="49"/>
      <c r="M21" s="50">
        <f>M20-((G21+I21)*data!$B$22+(H21+J21)*data!$B$23)/100+L21</f>
        <v>20</v>
      </c>
      <c r="N21" s="51">
        <f>WEEKDAY($A21,2)</f>
        <v>6</v>
      </c>
      <c r="O21" s="52"/>
      <c r="P21" s="41"/>
      <c r="Q21" s="53"/>
      <c r="R21" s="41"/>
      <c r="S21" s="105">
        <v>38783</v>
      </c>
      <c r="T21" s="106" t="s">
        <v>55</v>
      </c>
      <c r="U21" s="106" t="s">
        <v>56</v>
      </c>
      <c r="V21" s="106">
        <v>38.090000000000003</v>
      </c>
      <c r="W21" s="106" t="s">
        <v>57</v>
      </c>
      <c r="X21" s="107">
        <v>1451.2</v>
      </c>
      <c r="Y21" s="31"/>
      <c r="Z21" s="31"/>
    </row>
    <row r="22" spans="1:26" s="43" customFormat="1" ht="11.25" x14ac:dyDescent="0.2">
      <c r="A22" s="164"/>
      <c r="B22" s="170"/>
      <c r="C22" s="170"/>
      <c r="D22" s="171"/>
      <c r="E22" s="31"/>
      <c r="F22" s="44">
        <f t="shared" si="0"/>
        <v>58000</v>
      </c>
      <c r="G22" s="45"/>
      <c r="H22" s="45"/>
      <c r="I22" s="46"/>
      <c r="J22" s="47"/>
      <c r="K22" s="48"/>
      <c r="L22" s="49"/>
      <c r="M22" s="50">
        <f>M21-((G22+I22)*data!$B$22+(H22+J22)*data!$B$23)/100+L22</f>
        <v>20</v>
      </c>
      <c r="N22" s="51">
        <f>WEEKDAY($A21,2)</f>
        <v>6</v>
      </c>
      <c r="O22" s="52"/>
      <c r="P22" s="41"/>
      <c r="Q22" s="53"/>
      <c r="R22" s="41"/>
      <c r="S22" s="108"/>
      <c r="T22" s="109"/>
      <c r="U22" s="106" t="s">
        <v>58</v>
      </c>
      <c r="V22" s="106">
        <v>26.06</v>
      </c>
      <c r="W22" s="106" t="s">
        <v>57</v>
      </c>
      <c r="X22" s="107">
        <v>1003.3</v>
      </c>
      <c r="Y22" s="31"/>
      <c r="Z22" s="31"/>
    </row>
    <row r="23" spans="1:26" s="43" customFormat="1" ht="11.25" x14ac:dyDescent="0.2">
      <c r="A23" s="164">
        <f>A21+1</f>
        <v>40916</v>
      </c>
      <c r="B23" s="165"/>
      <c r="C23" s="165"/>
      <c r="D23" s="166"/>
      <c r="E23" s="31"/>
      <c r="F23" s="44">
        <f t="shared" si="0"/>
        <v>58000</v>
      </c>
      <c r="G23" s="45"/>
      <c r="H23" s="45"/>
      <c r="I23" s="46"/>
      <c r="J23" s="47"/>
      <c r="K23" s="48"/>
      <c r="L23" s="49"/>
      <c r="M23" s="50">
        <f>M22-((G23+I23)*data!$B$22+(H23+J23)*data!$B$23)/100+L23</f>
        <v>20</v>
      </c>
      <c r="N23" s="51">
        <f>WEEKDAY($A23,2)</f>
        <v>7</v>
      </c>
      <c r="O23" s="52"/>
      <c r="P23" s="41"/>
      <c r="Q23" s="53"/>
      <c r="R23" s="41"/>
      <c r="S23" s="105">
        <v>38784</v>
      </c>
      <c r="T23" s="106" t="s">
        <v>55</v>
      </c>
      <c r="U23" s="106" t="s">
        <v>59</v>
      </c>
      <c r="V23" s="106">
        <v>33.619999999999997</v>
      </c>
      <c r="W23" s="106" t="s">
        <v>57</v>
      </c>
      <c r="X23" s="107">
        <v>1307.8</v>
      </c>
      <c r="Y23" s="31"/>
      <c r="Z23" s="31"/>
    </row>
    <row r="24" spans="1:26" s="43" customFormat="1" ht="11.25" x14ac:dyDescent="0.2">
      <c r="A24" s="164"/>
      <c r="B24" s="170"/>
      <c r="C24" s="170"/>
      <c r="D24" s="171"/>
      <c r="E24" s="31"/>
      <c r="F24" s="44">
        <f t="shared" si="0"/>
        <v>58000</v>
      </c>
      <c r="G24" s="45"/>
      <c r="H24" s="45"/>
      <c r="I24" s="46"/>
      <c r="J24" s="47"/>
      <c r="K24" s="48"/>
      <c r="L24" s="49"/>
      <c r="M24" s="50">
        <f>M23-((G24+I24)*data!$B$22+(H24+J24)*data!$B$23)/100+L24</f>
        <v>20</v>
      </c>
      <c r="N24" s="51">
        <f>WEEKDAY($A23,2)</f>
        <v>7</v>
      </c>
      <c r="O24" s="52"/>
      <c r="P24" s="41"/>
      <c r="Q24" s="53"/>
      <c r="R24" s="41"/>
      <c r="S24" s="31"/>
      <c r="T24" s="31"/>
      <c r="U24" s="31"/>
      <c r="V24" s="31"/>
      <c r="W24" s="31"/>
      <c r="X24" s="31"/>
      <c r="Y24" s="31"/>
      <c r="Z24" s="31"/>
    </row>
    <row r="25" spans="1:26" s="43" customFormat="1" ht="11.25" x14ac:dyDescent="0.2">
      <c r="A25" s="164">
        <f>A23+1</f>
        <v>40917</v>
      </c>
      <c r="B25" s="165"/>
      <c r="C25" s="165"/>
      <c r="D25" s="166"/>
      <c r="E25" s="31"/>
      <c r="F25" s="44">
        <f t="shared" si="0"/>
        <v>58000</v>
      </c>
      <c r="G25" s="45"/>
      <c r="H25" s="45"/>
      <c r="I25" s="46"/>
      <c r="J25" s="47"/>
      <c r="K25" s="48"/>
      <c r="L25" s="49"/>
      <c r="M25" s="50">
        <f>M24-((G25+I25)*data!$B$22+(H25+J25)*data!$B$23)/100+L25</f>
        <v>20</v>
      </c>
      <c r="N25" s="51">
        <f>WEEKDAY($A25,2)</f>
        <v>1</v>
      </c>
      <c r="O25" s="52"/>
      <c r="P25" s="41"/>
      <c r="Q25" s="53"/>
      <c r="R25" s="41"/>
      <c r="S25" s="31"/>
      <c r="T25" s="31"/>
      <c r="U25" s="31"/>
      <c r="V25" s="31"/>
      <c r="W25" s="31"/>
      <c r="X25" s="31"/>
      <c r="Y25" s="31"/>
      <c r="Z25" s="31"/>
    </row>
    <row r="26" spans="1:26" s="43" customFormat="1" ht="11.25" x14ac:dyDescent="0.2">
      <c r="A26" s="164"/>
      <c r="B26" s="170"/>
      <c r="C26" s="170"/>
      <c r="D26" s="171"/>
      <c r="E26" s="31"/>
      <c r="F26" s="44">
        <f t="shared" si="0"/>
        <v>58000</v>
      </c>
      <c r="G26" s="45"/>
      <c r="H26" s="45"/>
      <c r="I26" s="46"/>
      <c r="J26" s="47"/>
      <c r="K26" s="48"/>
      <c r="L26" s="49"/>
      <c r="M26" s="50">
        <f>M25-((G26+I26)*data!$B$22+(H26+J26)*data!$B$23)/100+L26</f>
        <v>20</v>
      </c>
      <c r="N26" s="51">
        <f>WEEKDAY($A25,2)</f>
        <v>1</v>
      </c>
      <c r="O26" s="52"/>
      <c r="P26" s="41"/>
      <c r="Q26" s="53"/>
      <c r="R26" s="41"/>
      <c r="S26" s="31"/>
      <c r="T26" s="31"/>
      <c r="U26" s="31"/>
      <c r="V26" s="31"/>
      <c r="W26" s="31"/>
      <c r="X26" s="31"/>
      <c r="Y26" s="31"/>
      <c r="Z26" s="31"/>
    </row>
    <row r="27" spans="1:26" s="43" customFormat="1" ht="11.25" x14ac:dyDescent="0.2">
      <c r="A27" s="164">
        <f>A25+1</f>
        <v>40918</v>
      </c>
      <c r="B27" s="170"/>
      <c r="C27" s="170"/>
      <c r="D27" s="171"/>
      <c r="E27" s="31"/>
      <c r="F27" s="44">
        <f t="shared" si="0"/>
        <v>58000</v>
      </c>
      <c r="G27" s="45"/>
      <c r="H27" s="45"/>
      <c r="I27" s="46"/>
      <c r="J27" s="47"/>
      <c r="K27" s="48"/>
      <c r="L27" s="49"/>
      <c r="M27" s="50">
        <f>M26-((G27+I27)*data!$B$22+(H27+J27)*data!$B$23)/100+L27</f>
        <v>20</v>
      </c>
      <c r="N27" s="51">
        <f>WEEKDAY($A27,2)</f>
        <v>2</v>
      </c>
      <c r="O27" s="52"/>
      <c r="P27" s="41"/>
      <c r="Q27" s="53"/>
      <c r="R27" s="41"/>
      <c r="S27" s="31"/>
      <c r="T27" s="31"/>
      <c r="U27" s="31"/>
      <c r="V27" s="31"/>
      <c r="W27" s="31"/>
      <c r="X27" s="31"/>
      <c r="Y27" s="31"/>
      <c r="Z27" s="31"/>
    </row>
    <row r="28" spans="1:26" s="43" customFormat="1" ht="11.25" x14ac:dyDescent="0.2">
      <c r="A28" s="164"/>
      <c r="B28" s="170"/>
      <c r="C28" s="170"/>
      <c r="D28" s="171"/>
      <c r="E28" s="31"/>
      <c r="F28" s="44">
        <f t="shared" si="0"/>
        <v>58000</v>
      </c>
      <c r="G28" s="45"/>
      <c r="H28" s="45"/>
      <c r="I28" s="46"/>
      <c r="J28" s="47"/>
      <c r="K28" s="48"/>
      <c r="L28" s="49"/>
      <c r="M28" s="50">
        <f>M27-((G28+I28)*data!$B$22+(H28+J28)*data!$B$23)/100+L28</f>
        <v>20</v>
      </c>
      <c r="N28" s="51">
        <f>WEEKDAY($A27,2)</f>
        <v>2</v>
      </c>
      <c r="O28" s="52"/>
      <c r="P28" s="41"/>
      <c r="Q28" s="53"/>
      <c r="R28" s="41"/>
      <c r="S28" s="31"/>
      <c r="T28" s="31"/>
      <c r="U28" s="31"/>
      <c r="V28" s="31"/>
      <c r="W28" s="31"/>
      <c r="X28" s="31"/>
      <c r="Y28" s="31"/>
      <c r="Z28" s="31"/>
    </row>
    <row r="29" spans="1:26" s="43" customFormat="1" ht="11.25" x14ac:dyDescent="0.2">
      <c r="A29" s="164">
        <f>A27+1</f>
        <v>40919</v>
      </c>
      <c r="B29" s="170"/>
      <c r="C29" s="170"/>
      <c r="D29" s="171"/>
      <c r="E29" s="31"/>
      <c r="F29" s="44">
        <f t="shared" si="0"/>
        <v>58000</v>
      </c>
      <c r="G29" s="45"/>
      <c r="H29" s="45"/>
      <c r="I29" s="46"/>
      <c r="J29" s="47"/>
      <c r="K29" s="48"/>
      <c r="L29" s="49"/>
      <c r="M29" s="50">
        <f>M28-((G29+I29)*data!$B$22+(H29+J29)*data!$B$23)/100+L29</f>
        <v>20</v>
      </c>
      <c r="N29" s="51">
        <f>WEEKDAY($A29,2)</f>
        <v>3</v>
      </c>
      <c r="O29" s="52"/>
      <c r="P29" s="41"/>
      <c r="Q29" s="53"/>
      <c r="R29" s="41"/>
      <c r="S29" s="31"/>
      <c r="T29" s="31"/>
      <c r="U29" s="31"/>
      <c r="V29" s="31"/>
      <c r="W29" s="31"/>
      <c r="X29" s="31"/>
      <c r="Y29" s="31"/>
      <c r="Z29" s="31"/>
    </row>
    <row r="30" spans="1:26" s="43" customFormat="1" ht="11.25" x14ac:dyDescent="0.2">
      <c r="A30" s="164"/>
      <c r="B30" s="170"/>
      <c r="C30" s="170"/>
      <c r="D30" s="171"/>
      <c r="E30" s="31"/>
      <c r="F30" s="44">
        <f t="shared" si="0"/>
        <v>58000</v>
      </c>
      <c r="G30" s="45"/>
      <c r="H30" s="45"/>
      <c r="I30" s="46"/>
      <c r="J30" s="47"/>
      <c r="K30" s="48"/>
      <c r="L30" s="49"/>
      <c r="M30" s="50">
        <f>M29-((G30+I30)*data!$B$22+(H30+J30)*data!$B$23)/100+L30</f>
        <v>20</v>
      </c>
      <c r="N30" s="51">
        <f>WEEKDAY($A29,2)</f>
        <v>3</v>
      </c>
      <c r="O30" s="52"/>
      <c r="P30" s="41"/>
      <c r="Q30" s="53"/>
      <c r="R30" s="41"/>
      <c r="S30" s="31"/>
      <c r="T30" s="31"/>
      <c r="U30" s="31"/>
      <c r="V30" s="31"/>
      <c r="W30" s="31"/>
      <c r="X30" s="31"/>
      <c r="Y30" s="31"/>
      <c r="Z30" s="31"/>
    </row>
    <row r="31" spans="1:26" s="43" customFormat="1" ht="11.25" x14ac:dyDescent="0.2">
      <c r="A31" s="164">
        <f>A29+1</f>
        <v>40920</v>
      </c>
      <c r="B31" s="165"/>
      <c r="C31" s="165"/>
      <c r="D31" s="166"/>
      <c r="E31" s="31"/>
      <c r="F31" s="44">
        <f t="shared" si="0"/>
        <v>58000</v>
      </c>
      <c r="G31" s="45"/>
      <c r="H31" s="45"/>
      <c r="I31" s="46"/>
      <c r="J31" s="47"/>
      <c r="K31" s="48"/>
      <c r="L31" s="49"/>
      <c r="M31" s="50">
        <f>M30-((G31+I31)*data!$B$22+(H31+J31)*data!$B$23)/100+L31</f>
        <v>20</v>
      </c>
      <c r="N31" s="51">
        <f>WEEKDAY($A31,2)</f>
        <v>4</v>
      </c>
      <c r="O31" s="52"/>
      <c r="P31" s="41"/>
      <c r="Q31" s="53"/>
      <c r="R31" s="41"/>
      <c r="S31" s="31"/>
      <c r="T31" s="31"/>
      <c r="U31" s="31"/>
      <c r="V31" s="31"/>
      <c r="W31" s="31"/>
      <c r="X31" s="31"/>
      <c r="Y31" s="31"/>
      <c r="Z31" s="31"/>
    </row>
    <row r="32" spans="1:26" s="43" customFormat="1" ht="11.25" x14ac:dyDescent="0.2">
      <c r="A32" s="164"/>
      <c r="B32" s="170"/>
      <c r="C32" s="170"/>
      <c r="D32" s="171"/>
      <c r="E32" s="31"/>
      <c r="F32" s="44">
        <f t="shared" si="0"/>
        <v>58000</v>
      </c>
      <c r="G32" s="45"/>
      <c r="H32" s="45"/>
      <c r="I32" s="46"/>
      <c r="J32" s="47"/>
      <c r="K32" s="48"/>
      <c r="L32" s="49"/>
      <c r="M32" s="50">
        <f>M31-((G32+I32)*data!$B$22+(H32+J32)*data!$B$23)/100+L32</f>
        <v>20</v>
      </c>
      <c r="N32" s="51">
        <f>WEEKDAY($A31,2)</f>
        <v>4</v>
      </c>
      <c r="O32" s="52"/>
      <c r="P32" s="41"/>
      <c r="Q32" s="53"/>
      <c r="R32" s="41"/>
      <c r="S32" s="31"/>
      <c r="T32" s="31"/>
      <c r="U32" s="31"/>
      <c r="V32" s="31"/>
      <c r="W32" s="31"/>
      <c r="X32" s="31"/>
      <c r="Y32" s="31"/>
      <c r="Z32" s="31"/>
    </row>
    <row r="33" spans="1:26" s="43" customFormat="1" ht="11.25" x14ac:dyDescent="0.2">
      <c r="A33" s="164">
        <f>A31+1</f>
        <v>40921</v>
      </c>
      <c r="B33" s="165"/>
      <c r="C33" s="165"/>
      <c r="D33" s="166"/>
      <c r="E33" s="31"/>
      <c r="F33" s="44">
        <f t="shared" si="0"/>
        <v>58000</v>
      </c>
      <c r="G33" s="45"/>
      <c r="H33" s="45"/>
      <c r="I33" s="46"/>
      <c r="J33" s="47"/>
      <c r="K33" s="48"/>
      <c r="L33" s="49"/>
      <c r="M33" s="50">
        <f>M32-((G33+I33)*data!$B$22+(H33+J33)*data!$B$23)/100+L33</f>
        <v>20</v>
      </c>
      <c r="N33" s="51">
        <f>WEEKDAY($A33,2)</f>
        <v>5</v>
      </c>
      <c r="O33" s="52"/>
      <c r="P33" s="41"/>
      <c r="Q33" s="53"/>
      <c r="R33" s="41"/>
      <c r="S33" s="31"/>
      <c r="T33" s="31"/>
      <c r="U33" s="31"/>
      <c r="V33" s="31"/>
      <c r="W33" s="31"/>
      <c r="X33" s="31"/>
      <c r="Y33" s="31"/>
      <c r="Z33" s="31"/>
    </row>
    <row r="34" spans="1:26" s="43" customFormat="1" ht="11.25" x14ac:dyDescent="0.2">
      <c r="A34" s="164"/>
      <c r="B34" s="170"/>
      <c r="C34" s="170"/>
      <c r="D34" s="171"/>
      <c r="E34" s="31"/>
      <c r="F34" s="44">
        <f t="shared" si="0"/>
        <v>58000</v>
      </c>
      <c r="G34" s="45"/>
      <c r="H34" s="45"/>
      <c r="I34" s="46"/>
      <c r="J34" s="47"/>
      <c r="K34" s="48"/>
      <c r="L34" s="49"/>
      <c r="M34" s="50">
        <f>M33-((G34+I34)*data!$B$22+(H34+J34)*data!$B$23)/100+L34</f>
        <v>20</v>
      </c>
      <c r="N34" s="51">
        <f>WEEKDAY($A33,2)</f>
        <v>5</v>
      </c>
      <c r="O34" s="52"/>
      <c r="P34" s="41"/>
      <c r="Q34" s="53"/>
      <c r="R34" s="41"/>
      <c r="S34" s="31"/>
      <c r="T34" s="31"/>
      <c r="U34" s="31"/>
      <c r="V34" s="31"/>
      <c r="W34" s="31"/>
      <c r="X34" s="31"/>
      <c r="Y34" s="31"/>
      <c r="Z34" s="31"/>
    </row>
    <row r="35" spans="1:26" s="43" customFormat="1" ht="11.25" x14ac:dyDescent="0.2">
      <c r="A35" s="164">
        <f>A33+1</f>
        <v>40922</v>
      </c>
      <c r="B35" s="165"/>
      <c r="C35" s="165"/>
      <c r="D35" s="166"/>
      <c r="E35" s="31"/>
      <c r="F35" s="44">
        <f t="shared" si="0"/>
        <v>58000</v>
      </c>
      <c r="G35" s="45"/>
      <c r="H35" s="45"/>
      <c r="I35" s="46"/>
      <c r="J35" s="47"/>
      <c r="K35" s="48"/>
      <c r="L35" s="49"/>
      <c r="M35" s="50">
        <f>M34-((G35+I35)*data!$B$22+(H35+J35)*data!$B$23)/100+L35</f>
        <v>20</v>
      </c>
      <c r="N35" s="51">
        <f>WEEKDAY($A35,2)</f>
        <v>6</v>
      </c>
      <c r="O35" s="52"/>
      <c r="P35" s="41"/>
      <c r="Q35" s="53"/>
      <c r="R35" s="41"/>
      <c r="S35" s="31"/>
      <c r="T35" s="31"/>
      <c r="U35" s="31"/>
      <c r="V35" s="31"/>
      <c r="W35" s="31"/>
      <c r="X35" s="31"/>
      <c r="Y35" s="31"/>
      <c r="Z35" s="31"/>
    </row>
    <row r="36" spans="1:26" s="43" customFormat="1" ht="11.25" x14ac:dyDescent="0.2">
      <c r="A36" s="164"/>
      <c r="B36" s="170"/>
      <c r="C36" s="170"/>
      <c r="D36" s="171"/>
      <c r="E36" s="31"/>
      <c r="F36" s="44">
        <f t="shared" si="0"/>
        <v>58000</v>
      </c>
      <c r="G36" s="45"/>
      <c r="H36" s="45"/>
      <c r="I36" s="46"/>
      <c r="J36" s="47"/>
      <c r="K36" s="48"/>
      <c r="L36" s="49"/>
      <c r="M36" s="50">
        <f>M35-((G36+I36)*data!$B$22+(H36+J36)*data!$B$23)/100+L36</f>
        <v>20</v>
      </c>
      <c r="N36" s="51">
        <f>WEEKDAY($A35,2)</f>
        <v>6</v>
      </c>
      <c r="O36" s="52"/>
      <c r="P36" s="41"/>
      <c r="Q36" s="53"/>
      <c r="R36" s="41"/>
      <c r="S36" s="31"/>
      <c r="T36" s="31"/>
      <c r="U36" s="31"/>
      <c r="V36" s="31"/>
      <c r="W36" s="31"/>
      <c r="X36" s="31"/>
      <c r="Y36" s="31"/>
      <c r="Z36" s="31"/>
    </row>
    <row r="37" spans="1:26" s="43" customFormat="1" ht="11.25" x14ac:dyDescent="0.2">
      <c r="A37" s="164">
        <f>A35+1</f>
        <v>40923</v>
      </c>
      <c r="B37" s="165"/>
      <c r="C37" s="165"/>
      <c r="D37" s="166"/>
      <c r="E37" s="31"/>
      <c r="F37" s="44">
        <f t="shared" si="0"/>
        <v>58000</v>
      </c>
      <c r="G37" s="45"/>
      <c r="H37" s="45"/>
      <c r="I37" s="46"/>
      <c r="J37" s="47"/>
      <c r="K37" s="48"/>
      <c r="L37" s="49"/>
      <c r="M37" s="50">
        <f>M36-((G37+I37)*data!$B$22+(H37+J37)*data!$B$23)/100+L37</f>
        <v>20</v>
      </c>
      <c r="N37" s="51">
        <f>WEEKDAY($A37,2)</f>
        <v>7</v>
      </c>
      <c r="O37" s="52"/>
      <c r="P37" s="41"/>
      <c r="Q37" s="53"/>
      <c r="R37" s="41"/>
      <c r="S37" s="31"/>
      <c r="T37" s="31"/>
      <c r="U37" s="31"/>
      <c r="V37" s="31"/>
      <c r="W37" s="31"/>
      <c r="X37" s="31"/>
      <c r="Y37" s="31"/>
      <c r="Z37" s="31"/>
    </row>
    <row r="38" spans="1:26" s="43" customFormat="1" ht="11.25" x14ac:dyDescent="0.2">
      <c r="A38" s="164"/>
      <c r="B38" s="170"/>
      <c r="C38" s="170"/>
      <c r="D38" s="171"/>
      <c r="E38" s="31"/>
      <c r="F38" s="44">
        <f t="shared" si="0"/>
        <v>58000</v>
      </c>
      <c r="G38" s="45"/>
      <c r="H38" s="45"/>
      <c r="I38" s="46"/>
      <c r="J38" s="47"/>
      <c r="K38" s="48"/>
      <c r="L38" s="49"/>
      <c r="M38" s="50">
        <f>M37-((G38+I38)*data!$B$22+(H38+J38)*data!$B$23)/100+L38</f>
        <v>20</v>
      </c>
      <c r="N38" s="51">
        <f>WEEKDAY($A37,2)</f>
        <v>7</v>
      </c>
      <c r="O38" s="52"/>
      <c r="P38" s="41"/>
      <c r="Q38" s="53"/>
      <c r="R38" s="41"/>
      <c r="S38" s="31"/>
      <c r="T38" s="31"/>
      <c r="U38" s="31"/>
      <c r="V38" s="31"/>
      <c r="W38" s="31"/>
      <c r="X38" s="31"/>
      <c r="Y38" s="31"/>
      <c r="Z38" s="31"/>
    </row>
    <row r="39" spans="1:26" s="43" customFormat="1" ht="11.25" x14ac:dyDescent="0.2">
      <c r="A39" s="164">
        <f>A37+1</f>
        <v>40924</v>
      </c>
      <c r="B39" s="165"/>
      <c r="C39" s="165"/>
      <c r="D39" s="166"/>
      <c r="E39" s="31"/>
      <c r="F39" s="44">
        <f t="shared" si="0"/>
        <v>58000</v>
      </c>
      <c r="G39" s="45"/>
      <c r="H39" s="45"/>
      <c r="I39" s="46"/>
      <c r="J39" s="47"/>
      <c r="K39" s="48"/>
      <c r="L39" s="49"/>
      <c r="M39" s="50">
        <f>M38-((G39+I39)*data!$B$22+(H39+J39)*data!$B$23)/100+L39</f>
        <v>20</v>
      </c>
      <c r="N39" s="51">
        <f>WEEKDAY($A39,2)</f>
        <v>1</v>
      </c>
      <c r="O39" s="52"/>
      <c r="P39" s="41"/>
      <c r="Q39" s="53"/>
      <c r="R39" s="41"/>
      <c r="S39" s="31"/>
      <c r="T39" s="31"/>
      <c r="U39" s="31"/>
      <c r="V39" s="31"/>
      <c r="W39" s="31"/>
      <c r="X39" s="31"/>
      <c r="Y39" s="31"/>
      <c r="Z39" s="31"/>
    </row>
    <row r="40" spans="1:26" s="43" customFormat="1" ht="11.25" x14ac:dyDescent="0.2">
      <c r="A40" s="164"/>
      <c r="B40" s="170"/>
      <c r="C40" s="170"/>
      <c r="D40" s="171"/>
      <c r="E40" s="31"/>
      <c r="F40" s="44">
        <f t="shared" si="0"/>
        <v>58000</v>
      </c>
      <c r="G40" s="45"/>
      <c r="H40" s="45"/>
      <c r="I40" s="46"/>
      <c r="J40" s="47"/>
      <c r="K40" s="48"/>
      <c r="L40" s="49"/>
      <c r="M40" s="50">
        <f>M39-((G40+I40)*data!$B$22+(H40+J40)*data!$B$23)/100+L40</f>
        <v>20</v>
      </c>
      <c r="N40" s="51">
        <f>WEEKDAY($A39,2)</f>
        <v>1</v>
      </c>
      <c r="O40" s="52"/>
      <c r="P40" s="41"/>
      <c r="Q40" s="53"/>
      <c r="R40" s="41"/>
      <c r="S40" s="31"/>
      <c r="T40" s="31"/>
      <c r="U40" s="31"/>
      <c r="V40" s="31"/>
      <c r="W40" s="31"/>
      <c r="X40" s="31"/>
      <c r="Y40" s="31"/>
      <c r="Z40" s="31"/>
    </row>
    <row r="41" spans="1:26" s="43" customFormat="1" ht="11.25" x14ac:dyDescent="0.2">
      <c r="A41" s="164">
        <f>A39+1</f>
        <v>40925</v>
      </c>
      <c r="B41" s="170"/>
      <c r="C41" s="170"/>
      <c r="D41" s="171"/>
      <c r="E41" s="31"/>
      <c r="F41" s="44">
        <f t="shared" si="0"/>
        <v>58000</v>
      </c>
      <c r="G41" s="45"/>
      <c r="H41" s="45"/>
      <c r="I41" s="46"/>
      <c r="J41" s="47"/>
      <c r="K41" s="48"/>
      <c r="L41" s="49"/>
      <c r="M41" s="50">
        <f>M40-((G41+I41)*data!$B$22+(H41+J41)*data!$B$23)/100+L41</f>
        <v>20</v>
      </c>
      <c r="N41" s="51">
        <f>WEEKDAY($A41,2)</f>
        <v>2</v>
      </c>
      <c r="O41" s="52"/>
      <c r="P41" s="41"/>
      <c r="Q41" s="53"/>
      <c r="R41" s="41"/>
      <c r="S41" s="31"/>
      <c r="T41" s="31"/>
      <c r="U41" s="31"/>
      <c r="V41" s="31"/>
      <c r="W41" s="31"/>
      <c r="X41" s="31"/>
      <c r="Y41" s="31"/>
      <c r="Z41" s="31"/>
    </row>
    <row r="42" spans="1:26" s="43" customFormat="1" ht="11.25" x14ac:dyDescent="0.2">
      <c r="A42" s="164"/>
      <c r="B42" s="170"/>
      <c r="C42" s="170"/>
      <c r="D42" s="171"/>
      <c r="E42" s="31"/>
      <c r="F42" s="44">
        <f t="shared" si="0"/>
        <v>58000</v>
      </c>
      <c r="G42" s="45"/>
      <c r="H42" s="45"/>
      <c r="I42" s="46"/>
      <c r="J42" s="47"/>
      <c r="K42" s="48"/>
      <c r="L42" s="49"/>
      <c r="M42" s="50">
        <f>M41-((G42+I42)*data!$B$22+(H42+J42)*data!$B$23)/100+L42</f>
        <v>20</v>
      </c>
      <c r="N42" s="51">
        <f>WEEKDAY($A41,2)</f>
        <v>2</v>
      </c>
      <c r="O42" s="52"/>
      <c r="P42" s="41"/>
      <c r="Q42" s="53"/>
      <c r="R42" s="41"/>
      <c r="S42" s="31"/>
      <c r="T42" s="31"/>
      <c r="U42" s="31"/>
      <c r="V42" s="31"/>
      <c r="W42" s="31"/>
      <c r="X42" s="31"/>
      <c r="Y42" s="31"/>
      <c r="Z42" s="31"/>
    </row>
    <row r="43" spans="1:26" s="43" customFormat="1" ht="11.25" x14ac:dyDescent="0.2">
      <c r="A43" s="164">
        <f>A41+1</f>
        <v>40926</v>
      </c>
      <c r="B43" s="170"/>
      <c r="C43" s="170"/>
      <c r="D43" s="171"/>
      <c r="E43" s="31"/>
      <c r="F43" s="44">
        <f t="shared" si="0"/>
        <v>58000</v>
      </c>
      <c r="G43" s="45"/>
      <c r="H43" s="45"/>
      <c r="I43" s="46"/>
      <c r="J43" s="47"/>
      <c r="K43" s="48"/>
      <c r="L43" s="49"/>
      <c r="M43" s="50">
        <f>M42-((G43+I43)*data!$B$22+(H43+J43)*data!$B$23)/100+L43</f>
        <v>20</v>
      </c>
      <c r="N43" s="51">
        <f>WEEKDAY($A43,2)</f>
        <v>3</v>
      </c>
      <c r="O43" s="52"/>
      <c r="P43" s="41"/>
      <c r="Q43" s="53"/>
      <c r="R43" s="41"/>
      <c r="S43" s="31"/>
      <c r="T43" s="31"/>
      <c r="U43" s="31"/>
      <c r="V43" s="31"/>
      <c r="W43" s="31"/>
      <c r="X43" s="31"/>
      <c r="Y43" s="31"/>
      <c r="Z43" s="31"/>
    </row>
    <row r="44" spans="1:26" s="43" customFormat="1" ht="11.25" x14ac:dyDescent="0.2">
      <c r="A44" s="164"/>
      <c r="B44" s="170"/>
      <c r="C44" s="170"/>
      <c r="D44" s="171"/>
      <c r="E44" s="31"/>
      <c r="F44" s="44">
        <f t="shared" si="0"/>
        <v>58000</v>
      </c>
      <c r="G44" s="45"/>
      <c r="H44" s="45"/>
      <c r="I44" s="46"/>
      <c r="J44" s="47"/>
      <c r="K44" s="48"/>
      <c r="L44" s="49"/>
      <c r="M44" s="50">
        <f>M43-((G44+I44)*data!$B$22+(H44+J44)*data!$B$23)/100+L44</f>
        <v>20</v>
      </c>
      <c r="N44" s="51">
        <f>WEEKDAY($A43,2)</f>
        <v>3</v>
      </c>
      <c r="O44" s="52"/>
      <c r="P44" s="41"/>
      <c r="Q44" s="53"/>
      <c r="R44" s="41"/>
      <c r="S44" s="31"/>
      <c r="T44" s="31"/>
      <c r="U44" s="31"/>
      <c r="V44" s="31"/>
      <c r="W44" s="31"/>
      <c r="X44" s="31"/>
      <c r="Y44" s="31"/>
      <c r="Z44" s="31"/>
    </row>
    <row r="45" spans="1:26" s="43" customFormat="1" ht="11.25" x14ac:dyDescent="0.2">
      <c r="A45" s="164">
        <f>A43+1</f>
        <v>40927</v>
      </c>
      <c r="B45" s="165"/>
      <c r="C45" s="165"/>
      <c r="D45" s="166"/>
      <c r="E45" s="31"/>
      <c r="F45" s="44">
        <f t="shared" si="0"/>
        <v>58000</v>
      </c>
      <c r="G45" s="45"/>
      <c r="H45" s="45"/>
      <c r="I45" s="46"/>
      <c r="J45" s="47"/>
      <c r="K45" s="48"/>
      <c r="L45" s="49"/>
      <c r="M45" s="50">
        <f>M44-((G45+I45)*data!$B$22+(H45+J45)*data!$B$23)/100+L45</f>
        <v>20</v>
      </c>
      <c r="N45" s="51">
        <f>WEEKDAY($A45,2)</f>
        <v>4</v>
      </c>
      <c r="O45" s="52"/>
      <c r="P45" s="41"/>
      <c r="Q45" s="53"/>
      <c r="R45" s="41"/>
      <c r="S45" s="31"/>
      <c r="T45" s="31"/>
      <c r="U45" s="31"/>
      <c r="V45" s="31"/>
      <c r="W45" s="31"/>
      <c r="X45" s="31"/>
      <c r="Y45" s="31"/>
      <c r="Z45" s="31"/>
    </row>
    <row r="46" spans="1:26" s="43" customFormat="1" ht="11.25" x14ac:dyDescent="0.2">
      <c r="A46" s="164"/>
      <c r="B46" s="170"/>
      <c r="C46" s="170"/>
      <c r="D46" s="171"/>
      <c r="E46" s="31"/>
      <c r="F46" s="44">
        <f t="shared" si="0"/>
        <v>58000</v>
      </c>
      <c r="G46" s="45"/>
      <c r="H46" s="45"/>
      <c r="I46" s="46"/>
      <c r="J46" s="47"/>
      <c r="K46" s="48"/>
      <c r="L46" s="49"/>
      <c r="M46" s="50">
        <f>M45-((G46+I46)*data!$B$22+(H46+J46)*data!$B$23)/100+L46</f>
        <v>20</v>
      </c>
      <c r="N46" s="51">
        <f>WEEKDAY($A45,2)</f>
        <v>4</v>
      </c>
      <c r="O46" s="52"/>
      <c r="P46" s="41"/>
      <c r="Q46" s="53"/>
      <c r="R46" s="41"/>
      <c r="S46" s="31"/>
      <c r="T46" s="31"/>
      <c r="U46" s="31"/>
      <c r="V46" s="31"/>
      <c r="W46" s="31"/>
      <c r="X46" s="31"/>
      <c r="Y46" s="31"/>
      <c r="Z46" s="31"/>
    </row>
    <row r="47" spans="1:26" s="43" customFormat="1" ht="11.25" x14ac:dyDescent="0.2">
      <c r="A47" s="164">
        <f>A45+1</f>
        <v>40928</v>
      </c>
      <c r="B47" s="165"/>
      <c r="C47" s="165"/>
      <c r="D47" s="166"/>
      <c r="E47" s="31"/>
      <c r="F47" s="44">
        <f t="shared" si="0"/>
        <v>58000</v>
      </c>
      <c r="G47" s="45"/>
      <c r="H47" s="45"/>
      <c r="I47" s="46"/>
      <c r="J47" s="47"/>
      <c r="K47" s="48"/>
      <c r="L47" s="49"/>
      <c r="M47" s="50">
        <f>M46-((G47+I47)*data!$B$22+(H47+J47)*data!$B$23)/100+L47</f>
        <v>20</v>
      </c>
      <c r="N47" s="51">
        <f>WEEKDAY($A47,2)</f>
        <v>5</v>
      </c>
      <c r="O47" s="52"/>
      <c r="P47" s="41"/>
      <c r="Q47" s="53"/>
      <c r="R47" s="41"/>
      <c r="S47" s="31"/>
      <c r="T47" s="31"/>
      <c r="U47" s="31"/>
      <c r="V47" s="31"/>
      <c r="W47" s="31"/>
      <c r="X47" s="31"/>
      <c r="Y47" s="31"/>
      <c r="Z47" s="31"/>
    </row>
    <row r="48" spans="1:26" s="43" customFormat="1" ht="11.25" x14ac:dyDescent="0.2">
      <c r="A48" s="164"/>
      <c r="B48" s="170"/>
      <c r="C48" s="170"/>
      <c r="D48" s="171"/>
      <c r="E48" s="31"/>
      <c r="F48" s="44">
        <f t="shared" si="0"/>
        <v>58000</v>
      </c>
      <c r="G48" s="45"/>
      <c r="H48" s="45"/>
      <c r="I48" s="46"/>
      <c r="J48" s="47"/>
      <c r="K48" s="48"/>
      <c r="L48" s="49"/>
      <c r="M48" s="50">
        <f>M47-((G48+I48)*data!$B$22+(H48+J48)*data!$B$23)/100+L48</f>
        <v>20</v>
      </c>
      <c r="N48" s="51">
        <f>WEEKDAY($A47,2)</f>
        <v>5</v>
      </c>
      <c r="O48" s="52"/>
      <c r="P48" s="41"/>
      <c r="Q48" s="53"/>
      <c r="R48" s="41"/>
      <c r="S48" s="31"/>
      <c r="T48" s="31"/>
      <c r="U48" s="31"/>
      <c r="V48" s="31"/>
      <c r="W48" s="31"/>
      <c r="X48" s="31"/>
      <c r="Y48" s="31"/>
      <c r="Z48" s="31"/>
    </row>
    <row r="49" spans="1:26" s="43" customFormat="1" ht="11.25" x14ac:dyDescent="0.2">
      <c r="A49" s="164">
        <f>A47+1</f>
        <v>40929</v>
      </c>
      <c r="B49" s="165"/>
      <c r="C49" s="165"/>
      <c r="D49" s="166"/>
      <c r="E49" s="31"/>
      <c r="F49" s="44">
        <f t="shared" si="0"/>
        <v>58000</v>
      </c>
      <c r="G49" s="45"/>
      <c r="H49" s="45"/>
      <c r="I49" s="46"/>
      <c r="J49" s="47"/>
      <c r="K49" s="48"/>
      <c r="L49" s="49"/>
      <c r="M49" s="50">
        <f>M48-((G49+I49)*data!$B$22+(H49+J49)*data!$B$23)/100+L49</f>
        <v>20</v>
      </c>
      <c r="N49" s="51">
        <f>WEEKDAY($A49,2)</f>
        <v>6</v>
      </c>
      <c r="O49" s="52"/>
      <c r="P49" s="41"/>
      <c r="Q49" s="53"/>
      <c r="R49" s="41"/>
      <c r="S49" s="31"/>
      <c r="T49" s="31"/>
      <c r="U49" s="31"/>
      <c r="V49" s="31"/>
      <c r="W49" s="31"/>
      <c r="X49" s="31"/>
      <c r="Y49" s="31"/>
      <c r="Z49" s="31"/>
    </row>
    <row r="50" spans="1:26" s="43" customFormat="1" ht="11.25" x14ac:dyDescent="0.2">
      <c r="A50" s="164"/>
      <c r="B50" s="170"/>
      <c r="C50" s="170"/>
      <c r="D50" s="171"/>
      <c r="E50" s="31"/>
      <c r="F50" s="44">
        <f t="shared" si="0"/>
        <v>58000</v>
      </c>
      <c r="G50" s="45"/>
      <c r="H50" s="45"/>
      <c r="I50" s="46"/>
      <c r="J50" s="47"/>
      <c r="K50" s="48"/>
      <c r="L50" s="49"/>
      <c r="M50" s="50">
        <f>M49-((G50+I50)*data!$B$22+(H50+J50)*data!$B$23)/100+L50</f>
        <v>20</v>
      </c>
      <c r="N50" s="51">
        <f>WEEKDAY($A49,2)</f>
        <v>6</v>
      </c>
      <c r="O50" s="52"/>
      <c r="P50" s="41"/>
      <c r="Q50" s="53"/>
      <c r="R50" s="41"/>
      <c r="S50" s="31"/>
      <c r="T50" s="31"/>
      <c r="U50" s="31"/>
      <c r="V50" s="31"/>
      <c r="W50" s="31"/>
      <c r="X50" s="31"/>
      <c r="Y50" s="31"/>
      <c r="Z50" s="31"/>
    </row>
    <row r="51" spans="1:26" s="43" customFormat="1" ht="11.25" x14ac:dyDescent="0.2">
      <c r="A51" s="164">
        <f>A49+1</f>
        <v>40930</v>
      </c>
      <c r="B51" s="165"/>
      <c r="C51" s="165"/>
      <c r="D51" s="166"/>
      <c r="E51" s="31"/>
      <c r="F51" s="44">
        <f t="shared" si="0"/>
        <v>58000</v>
      </c>
      <c r="G51" s="45"/>
      <c r="H51" s="45"/>
      <c r="I51" s="46"/>
      <c r="J51" s="47"/>
      <c r="K51" s="48"/>
      <c r="L51" s="49"/>
      <c r="M51" s="50">
        <f>M50-((G51+I51)*data!$B$22+(H51+J51)*data!$B$23)/100+L51</f>
        <v>20</v>
      </c>
      <c r="N51" s="51">
        <f>WEEKDAY($A51,2)</f>
        <v>7</v>
      </c>
      <c r="O51" s="52"/>
      <c r="P51" s="41"/>
      <c r="Q51" s="53"/>
      <c r="R51" s="41"/>
      <c r="S51" s="31"/>
      <c r="T51" s="31"/>
      <c r="U51" s="31"/>
      <c r="V51" s="31"/>
      <c r="W51" s="31"/>
      <c r="X51" s="31"/>
      <c r="Y51" s="31"/>
      <c r="Z51" s="31"/>
    </row>
    <row r="52" spans="1:26" s="43" customFormat="1" ht="11.25" x14ac:dyDescent="0.2">
      <c r="A52" s="164"/>
      <c r="B52" s="170"/>
      <c r="C52" s="170"/>
      <c r="D52" s="171"/>
      <c r="E52" s="31"/>
      <c r="F52" s="44">
        <f t="shared" si="0"/>
        <v>58000</v>
      </c>
      <c r="G52" s="45"/>
      <c r="H52" s="45"/>
      <c r="I52" s="46"/>
      <c r="J52" s="47"/>
      <c r="K52" s="48"/>
      <c r="L52" s="49"/>
      <c r="M52" s="50">
        <f>M51-((G52+I52)*data!$B$22+(H52+J52)*data!$B$23)/100+L52</f>
        <v>20</v>
      </c>
      <c r="N52" s="51">
        <f>WEEKDAY($A51,2)</f>
        <v>7</v>
      </c>
      <c r="O52" s="52"/>
      <c r="P52" s="41"/>
      <c r="Q52" s="53"/>
      <c r="R52" s="41"/>
      <c r="S52" s="31"/>
      <c r="T52" s="31"/>
      <c r="U52" s="31"/>
      <c r="V52" s="31"/>
      <c r="W52" s="31"/>
      <c r="X52" s="31"/>
      <c r="Y52" s="31"/>
      <c r="Z52" s="31"/>
    </row>
    <row r="53" spans="1:26" s="43" customFormat="1" ht="11.25" x14ac:dyDescent="0.2">
      <c r="A53" s="164">
        <f>A51+1</f>
        <v>40931</v>
      </c>
      <c r="B53" s="165"/>
      <c r="C53" s="165"/>
      <c r="D53" s="166"/>
      <c r="E53" s="31"/>
      <c r="F53" s="44">
        <f t="shared" si="0"/>
        <v>58000</v>
      </c>
      <c r="G53" s="45"/>
      <c r="H53" s="45"/>
      <c r="I53" s="46"/>
      <c r="J53" s="47"/>
      <c r="K53" s="48"/>
      <c r="L53" s="49"/>
      <c r="M53" s="50">
        <f>M52-((G53+I53)*data!$B$22+(H53+J53)*data!$B$23)/100+L53</f>
        <v>20</v>
      </c>
      <c r="N53" s="51">
        <f>WEEKDAY($A53,2)</f>
        <v>1</v>
      </c>
      <c r="O53" s="52"/>
      <c r="P53" s="41"/>
      <c r="Q53" s="53"/>
      <c r="R53" s="41"/>
      <c r="S53" s="31"/>
      <c r="T53" s="31"/>
      <c r="U53" s="31"/>
      <c r="V53" s="31"/>
      <c r="W53" s="31"/>
      <c r="X53" s="31"/>
      <c r="Y53" s="31"/>
      <c r="Z53" s="31"/>
    </row>
    <row r="54" spans="1:26" s="43" customFormat="1" ht="11.25" x14ac:dyDescent="0.2">
      <c r="A54" s="164"/>
      <c r="B54" s="170"/>
      <c r="C54" s="170"/>
      <c r="D54" s="171"/>
      <c r="E54" s="31"/>
      <c r="F54" s="44">
        <f t="shared" si="0"/>
        <v>58000</v>
      </c>
      <c r="G54" s="45"/>
      <c r="H54" s="45"/>
      <c r="I54" s="46"/>
      <c r="J54" s="47"/>
      <c r="K54" s="48"/>
      <c r="L54" s="49"/>
      <c r="M54" s="50">
        <f>M53-((G54+I54)*data!$B$22+(H54+J54)*data!$B$23)/100+L54</f>
        <v>20</v>
      </c>
      <c r="N54" s="51">
        <f>WEEKDAY($A53,2)</f>
        <v>1</v>
      </c>
      <c r="O54" s="52"/>
      <c r="P54" s="41"/>
      <c r="Q54" s="53"/>
      <c r="R54" s="41"/>
      <c r="S54" s="31"/>
      <c r="T54" s="31"/>
      <c r="U54" s="31"/>
      <c r="V54" s="31"/>
      <c r="W54" s="31"/>
      <c r="X54" s="31"/>
      <c r="Y54" s="31"/>
      <c r="Z54" s="31"/>
    </row>
    <row r="55" spans="1:26" s="43" customFormat="1" ht="11.25" x14ac:dyDescent="0.2">
      <c r="A55" s="164">
        <f>A53+1</f>
        <v>40932</v>
      </c>
      <c r="B55" s="170"/>
      <c r="C55" s="170"/>
      <c r="D55" s="171"/>
      <c r="E55" s="31"/>
      <c r="F55" s="44">
        <f t="shared" si="0"/>
        <v>58000</v>
      </c>
      <c r="G55" s="45"/>
      <c r="H55" s="45"/>
      <c r="I55" s="46"/>
      <c r="J55" s="47"/>
      <c r="K55" s="48"/>
      <c r="L55" s="49"/>
      <c r="M55" s="50">
        <f>M54-((G55+I55)*data!$B$22+(H55+J55)*data!$B$23)/100+L55</f>
        <v>20</v>
      </c>
      <c r="N55" s="51">
        <f>WEEKDAY($A55,2)</f>
        <v>2</v>
      </c>
      <c r="O55" s="52"/>
      <c r="P55" s="41"/>
      <c r="Q55" s="53"/>
      <c r="R55" s="41"/>
      <c r="S55" s="31"/>
      <c r="T55" s="31"/>
      <c r="U55" s="31"/>
      <c r="V55" s="31"/>
      <c r="W55" s="31"/>
      <c r="X55" s="31"/>
      <c r="Y55" s="31"/>
      <c r="Z55" s="31"/>
    </row>
    <row r="56" spans="1:26" s="43" customFormat="1" ht="11.25" x14ac:dyDescent="0.2">
      <c r="A56" s="164"/>
      <c r="B56" s="170"/>
      <c r="C56" s="170"/>
      <c r="D56" s="171"/>
      <c r="E56" s="31"/>
      <c r="F56" s="44">
        <f t="shared" si="0"/>
        <v>58000</v>
      </c>
      <c r="G56" s="45"/>
      <c r="H56" s="45"/>
      <c r="I56" s="46"/>
      <c r="J56" s="47"/>
      <c r="K56" s="48"/>
      <c r="L56" s="49"/>
      <c r="M56" s="50">
        <f>M55-((G56+I56)*data!$B$22+(H56+J56)*data!$B$23)/100+L56</f>
        <v>20</v>
      </c>
      <c r="N56" s="51">
        <f>WEEKDAY($A55,2)</f>
        <v>2</v>
      </c>
      <c r="O56" s="52"/>
      <c r="P56" s="41"/>
      <c r="Q56" s="53"/>
      <c r="R56" s="41"/>
      <c r="S56" s="31"/>
      <c r="T56" s="31"/>
      <c r="U56" s="31"/>
      <c r="V56" s="31"/>
      <c r="W56" s="31"/>
      <c r="X56" s="31"/>
      <c r="Y56" s="31"/>
      <c r="Z56" s="31"/>
    </row>
    <row r="57" spans="1:26" s="43" customFormat="1" ht="11.25" x14ac:dyDescent="0.2">
      <c r="A57" s="164">
        <f>A55+1</f>
        <v>40933</v>
      </c>
      <c r="B57" s="170"/>
      <c r="C57" s="170"/>
      <c r="D57" s="171"/>
      <c r="E57" s="31"/>
      <c r="F57" s="44">
        <f t="shared" si="0"/>
        <v>58000</v>
      </c>
      <c r="G57" s="45"/>
      <c r="H57" s="45"/>
      <c r="I57" s="46"/>
      <c r="J57" s="47"/>
      <c r="K57" s="48"/>
      <c r="L57" s="49"/>
      <c r="M57" s="50">
        <f>M56-((G57+I57)*data!$B$22+(H57+J57)*data!$B$23)/100+L57</f>
        <v>20</v>
      </c>
      <c r="N57" s="51">
        <f>WEEKDAY($A57,2)</f>
        <v>3</v>
      </c>
      <c r="O57" s="52"/>
      <c r="P57" s="41"/>
      <c r="Q57" s="53"/>
      <c r="R57" s="41"/>
      <c r="S57" s="31"/>
      <c r="T57" s="31"/>
      <c r="U57" s="31"/>
      <c r="V57" s="31"/>
      <c r="W57" s="31"/>
      <c r="X57" s="31"/>
      <c r="Y57" s="31"/>
      <c r="Z57" s="31"/>
    </row>
    <row r="58" spans="1:26" s="43" customFormat="1" ht="11.25" x14ac:dyDescent="0.2">
      <c r="A58" s="164"/>
      <c r="B58" s="170"/>
      <c r="C58" s="170"/>
      <c r="D58" s="171"/>
      <c r="E58" s="31"/>
      <c r="F58" s="44">
        <f t="shared" si="0"/>
        <v>58000</v>
      </c>
      <c r="G58" s="45"/>
      <c r="H58" s="45"/>
      <c r="I58" s="46"/>
      <c r="J58" s="47"/>
      <c r="K58" s="48"/>
      <c r="L58" s="49"/>
      <c r="M58" s="50">
        <f>M57-((G58+I58)*data!$B$22+(H58+J58)*data!$B$23)/100+L58</f>
        <v>20</v>
      </c>
      <c r="N58" s="51">
        <f>WEEKDAY($A57,2)</f>
        <v>3</v>
      </c>
      <c r="O58" s="52"/>
      <c r="P58" s="41"/>
      <c r="Q58" s="53"/>
      <c r="R58" s="41"/>
      <c r="S58" s="31"/>
      <c r="T58" s="31"/>
      <c r="U58" s="31"/>
      <c r="V58" s="31"/>
      <c r="W58" s="31"/>
      <c r="X58" s="31"/>
      <c r="Y58" s="31"/>
      <c r="Z58" s="31"/>
    </row>
    <row r="59" spans="1:26" s="43" customFormat="1" ht="11.25" x14ac:dyDescent="0.2">
      <c r="A59" s="164">
        <f>A57+1</f>
        <v>40934</v>
      </c>
      <c r="B59" s="165"/>
      <c r="C59" s="165"/>
      <c r="D59" s="166"/>
      <c r="E59" s="31"/>
      <c r="F59" s="44">
        <f t="shared" si="0"/>
        <v>58000</v>
      </c>
      <c r="G59" s="45"/>
      <c r="H59" s="45"/>
      <c r="I59" s="46"/>
      <c r="J59" s="47"/>
      <c r="K59" s="48"/>
      <c r="L59" s="49"/>
      <c r="M59" s="50">
        <f>M58-((G59+I59)*data!$B$22+(H59+J59)*data!$B$23)/100+L59</f>
        <v>20</v>
      </c>
      <c r="N59" s="51">
        <f>WEEKDAY($A59,2)</f>
        <v>4</v>
      </c>
      <c r="O59" s="52"/>
      <c r="P59" s="41"/>
      <c r="Q59" s="53"/>
      <c r="R59" s="41"/>
      <c r="S59" s="31"/>
      <c r="T59" s="31"/>
      <c r="U59" s="31"/>
      <c r="V59" s="31"/>
      <c r="W59" s="31"/>
      <c r="X59" s="31"/>
      <c r="Y59" s="31"/>
      <c r="Z59" s="31"/>
    </row>
    <row r="60" spans="1:26" s="43" customFormat="1" ht="11.25" x14ac:dyDescent="0.2">
      <c r="A60" s="164"/>
      <c r="B60" s="170"/>
      <c r="C60" s="170"/>
      <c r="D60" s="171"/>
      <c r="E60" s="31"/>
      <c r="F60" s="44">
        <f t="shared" si="0"/>
        <v>58000</v>
      </c>
      <c r="G60" s="45"/>
      <c r="H60" s="45"/>
      <c r="I60" s="46"/>
      <c r="J60" s="47"/>
      <c r="K60" s="48"/>
      <c r="L60" s="49"/>
      <c r="M60" s="50">
        <f>M59-((G60+I60)*data!$B$22+(H60+J60)*data!$B$23)/100+L60</f>
        <v>20</v>
      </c>
      <c r="N60" s="51">
        <f>WEEKDAY($A59,2)</f>
        <v>4</v>
      </c>
      <c r="O60" s="52"/>
      <c r="P60" s="41"/>
      <c r="Q60" s="53"/>
      <c r="R60" s="41"/>
      <c r="S60" s="31"/>
      <c r="T60" s="31"/>
      <c r="U60" s="31"/>
      <c r="V60" s="31"/>
      <c r="W60" s="31"/>
      <c r="X60" s="31"/>
      <c r="Y60" s="31"/>
      <c r="Z60" s="31"/>
    </row>
    <row r="61" spans="1:26" s="43" customFormat="1" ht="11.25" x14ac:dyDescent="0.2">
      <c r="A61" s="164">
        <f>A59+1</f>
        <v>40935</v>
      </c>
      <c r="B61" s="165"/>
      <c r="C61" s="165"/>
      <c r="D61" s="166"/>
      <c r="E61" s="31"/>
      <c r="F61" s="44">
        <f t="shared" si="0"/>
        <v>58000</v>
      </c>
      <c r="G61" s="45"/>
      <c r="H61" s="45"/>
      <c r="I61" s="46"/>
      <c r="J61" s="47"/>
      <c r="K61" s="48"/>
      <c r="L61" s="49"/>
      <c r="M61" s="50">
        <f>M60-((G61+I61)*data!$B$22+(H61+J61)*data!$B$23)/100+L61</f>
        <v>20</v>
      </c>
      <c r="N61" s="51">
        <f>WEEKDAY($A61,2)</f>
        <v>5</v>
      </c>
      <c r="O61" s="52"/>
      <c r="P61" s="41"/>
      <c r="Q61" s="53"/>
      <c r="R61" s="41"/>
      <c r="S61" s="31"/>
      <c r="T61" s="31"/>
      <c r="U61" s="31"/>
      <c r="V61" s="31"/>
      <c r="W61" s="31"/>
      <c r="X61" s="31"/>
      <c r="Y61" s="31"/>
      <c r="Z61" s="31"/>
    </row>
    <row r="62" spans="1:26" s="43" customFormat="1" ht="11.25" x14ac:dyDescent="0.2">
      <c r="A62" s="164"/>
      <c r="B62" s="170"/>
      <c r="C62" s="170"/>
      <c r="D62" s="171"/>
      <c r="E62" s="31"/>
      <c r="F62" s="44">
        <f t="shared" si="0"/>
        <v>58000</v>
      </c>
      <c r="G62" s="45"/>
      <c r="H62" s="45"/>
      <c r="I62" s="46"/>
      <c r="J62" s="47"/>
      <c r="K62" s="48"/>
      <c r="L62" s="49"/>
      <c r="M62" s="50">
        <f>M61-((G62+I62)*data!$B$22+(H62+J62)*data!$B$23)/100+L62</f>
        <v>20</v>
      </c>
      <c r="N62" s="51">
        <f>WEEKDAY($A61,2)</f>
        <v>5</v>
      </c>
      <c r="O62" s="52"/>
      <c r="P62" s="41"/>
      <c r="Q62" s="53"/>
      <c r="R62" s="41"/>
      <c r="S62" s="31"/>
      <c r="T62" s="31"/>
      <c r="U62" s="31"/>
      <c r="V62" s="31"/>
      <c r="W62" s="31"/>
      <c r="X62" s="31"/>
      <c r="Y62" s="31"/>
      <c r="Z62" s="31"/>
    </row>
    <row r="63" spans="1:26" s="43" customFormat="1" ht="11.25" x14ac:dyDescent="0.2">
      <c r="A63" s="164">
        <f>A61+1</f>
        <v>40936</v>
      </c>
      <c r="B63" s="165"/>
      <c r="C63" s="165"/>
      <c r="D63" s="166"/>
      <c r="E63" s="31"/>
      <c r="F63" s="44">
        <f t="shared" si="0"/>
        <v>58000</v>
      </c>
      <c r="G63" s="114"/>
      <c r="H63" s="45"/>
      <c r="I63" s="46"/>
      <c r="J63" s="47"/>
      <c r="K63" s="48"/>
      <c r="L63" s="49"/>
      <c r="M63" s="50">
        <f>M62-((G63+I63)*data!$B$22+(H63+J63)*data!$B$23)/100+L63</f>
        <v>20</v>
      </c>
      <c r="N63" s="51">
        <f>WEEKDAY($A63,2)</f>
        <v>6</v>
      </c>
      <c r="O63" s="52"/>
      <c r="P63" s="41"/>
      <c r="Q63" s="53"/>
      <c r="R63" s="41"/>
      <c r="S63" s="31"/>
      <c r="T63" s="31"/>
      <c r="U63" s="31"/>
      <c r="V63" s="31"/>
      <c r="W63" s="31"/>
      <c r="X63" s="31"/>
      <c r="Y63" s="31"/>
      <c r="Z63" s="31"/>
    </row>
    <row r="64" spans="1:26" s="43" customFormat="1" ht="11.25" x14ac:dyDescent="0.2">
      <c r="A64" s="164"/>
      <c r="B64" s="170"/>
      <c r="C64" s="170"/>
      <c r="D64" s="171"/>
      <c r="E64" s="31"/>
      <c r="F64" s="44">
        <f t="shared" si="0"/>
        <v>58000</v>
      </c>
      <c r="G64" s="45"/>
      <c r="H64" s="45"/>
      <c r="I64" s="46"/>
      <c r="J64" s="47"/>
      <c r="K64" s="48"/>
      <c r="L64" s="49"/>
      <c r="M64" s="50">
        <f>M63-((G64+I64)*data!$B$22+(H64+J64)*data!$B$23)/100+L64</f>
        <v>20</v>
      </c>
      <c r="N64" s="51">
        <f>WEEKDAY($A63,2)</f>
        <v>6</v>
      </c>
      <c r="O64" s="52"/>
      <c r="P64" s="41"/>
      <c r="Q64" s="53"/>
      <c r="R64" s="41"/>
      <c r="S64" s="31"/>
      <c r="T64" s="31"/>
      <c r="U64" s="31"/>
      <c r="V64" s="31"/>
      <c r="W64" s="31"/>
      <c r="X64" s="31"/>
      <c r="Y64" s="31"/>
      <c r="Z64" s="31"/>
    </row>
    <row r="65" spans="1:26" s="43" customFormat="1" ht="11.25" x14ac:dyDescent="0.2">
      <c r="A65" s="164">
        <f>IF(MONTH(A63+1)=MONTH($L$1),A63+1," ")</f>
        <v>40937</v>
      </c>
      <c r="B65" s="165"/>
      <c r="C65" s="165"/>
      <c r="D65" s="166"/>
      <c r="E65" s="31"/>
      <c r="F65" s="44">
        <f t="shared" si="0"/>
        <v>58000</v>
      </c>
      <c r="G65" s="45"/>
      <c r="H65" s="45"/>
      <c r="I65" s="46"/>
      <c r="J65" s="47"/>
      <c r="K65" s="48"/>
      <c r="L65" s="49"/>
      <c r="M65" s="50">
        <f>M64-((G65+I65)*data!$B$22+(H65+J65)*data!$B$23)/100+L65</f>
        <v>20</v>
      </c>
      <c r="N65" s="51">
        <f>WEEKDAY($A65,2)</f>
        <v>7</v>
      </c>
      <c r="O65" s="52"/>
      <c r="P65" s="41"/>
      <c r="Q65" s="53"/>
      <c r="R65" s="41"/>
      <c r="S65" s="31"/>
      <c r="T65" s="31"/>
      <c r="U65" s="31"/>
      <c r="V65" s="31"/>
      <c r="W65" s="31"/>
      <c r="X65" s="31"/>
      <c r="Y65" s="31"/>
      <c r="Z65" s="31"/>
    </row>
    <row r="66" spans="1:26" s="43" customFormat="1" ht="11.25" x14ac:dyDescent="0.2">
      <c r="A66" s="164"/>
      <c r="B66" s="170"/>
      <c r="C66" s="170"/>
      <c r="D66" s="171"/>
      <c r="E66" s="31"/>
      <c r="F66" s="44">
        <f t="shared" si="0"/>
        <v>58000</v>
      </c>
      <c r="G66" s="45"/>
      <c r="H66" s="45"/>
      <c r="I66" s="46"/>
      <c r="J66" s="47"/>
      <c r="K66" s="48"/>
      <c r="L66" s="49"/>
      <c r="M66" s="50">
        <f>M65-((G66+I66)*data!$B$22+(H66+J66)*data!$B$23)/100+L66</f>
        <v>20</v>
      </c>
      <c r="N66" s="51">
        <f>WEEKDAY($A65,2)</f>
        <v>7</v>
      </c>
      <c r="O66" s="52"/>
      <c r="P66" s="41"/>
      <c r="Q66" s="53"/>
      <c r="R66" s="41"/>
      <c r="S66" s="31"/>
      <c r="T66" s="31"/>
      <c r="U66" s="31"/>
      <c r="V66" s="31"/>
      <c r="W66" s="31"/>
      <c r="X66" s="31"/>
      <c r="Y66" s="31"/>
      <c r="Z66" s="31"/>
    </row>
    <row r="67" spans="1:26" s="43" customFormat="1" ht="11.25" x14ac:dyDescent="0.2">
      <c r="A67" s="164">
        <f>IF(MONTH(A63+2)=MONTH($L$1),A63+2," ")</f>
        <v>40938</v>
      </c>
      <c r="B67" s="165"/>
      <c r="C67" s="165"/>
      <c r="D67" s="166"/>
      <c r="E67" s="31"/>
      <c r="F67" s="44">
        <f t="shared" si="0"/>
        <v>58000</v>
      </c>
      <c r="G67" s="45"/>
      <c r="H67" s="45"/>
      <c r="I67" s="46"/>
      <c r="J67" s="47"/>
      <c r="K67" s="48"/>
      <c r="L67" s="49"/>
      <c r="M67" s="50">
        <f>M66-((G67+I67)*data!$B$22+(H67+J67)*data!$B$23)/100+L67</f>
        <v>20</v>
      </c>
      <c r="N67" s="51">
        <f>WEEKDAY($A67,2)</f>
        <v>1</v>
      </c>
      <c r="O67" s="52"/>
      <c r="P67" s="41"/>
      <c r="Q67" s="53"/>
      <c r="R67" s="41"/>
      <c r="S67" s="31"/>
      <c r="T67" s="31"/>
      <c r="U67" s="31"/>
      <c r="V67" s="31"/>
      <c r="W67" s="31"/>
      <c r="X67" s="31"/>
      <c r="Y67" s="31"/>
      <c r="Z67" s="31"/>
    </row>
    <row r="68" spans="1:26" s="43" customFormat="1" ht="11.25" x14ac:dyDescent="0.2">
      <c r="A68" s="164"/>
      <c r="B68" s="170"/>
      <c r="C68" s="170"/>
      <c r="D68" s="171"/>
      <c r="E68" s="31"/>
      <c r="F68" s="44">
        <f t="shared" si="0"/>
        <v>58000</v>
      </c>
      <c r="G68" s="45"/>
      <c r="H68" s="45"/>
      <c r="I68" s="46"/>
      <c r="J68" s="47"/>
      <c r="K68" s="48"/>
      <c r="L68" s="49"/>
      <c r="M68" s="50">
        <f>M67-((G68+I68)*data!$B$22+(H68+J68)*data!$B$23)/100+L68</f>
        <v>20</v>
      </c>
      <c r="N68" s="51">
        <f>WEEKDAY($A67,2)</f>
        <v>1</v>
      </c>
      <c r="O68" s="52"/>
      <c r="P68" s="41"/>
      <c r="Q68" s="53"/>
      <c r="R68" s="41"/>
      <c r="S68" s="31"/>
      <c r="T68" s="31"/>
      <c r="U68" s="31"/>
      <c r="V68" s="31"/>
      <c r="W68" s="31"/>
      <c r="X68" s="31"/>
      <c r="Y68" s="31"/>
      <c r="Z68" s="31"/>
    </row>
    <row r="69" spans="1:26" s="43" customFormat="1" ht="11.25" x14ac:dyDescent="0.2">
      <c r="A69" s="164">
        <f>IF(MONTH(A63+3)=MONTH($L$1),A63+3," ")</f>
        <v>40939</v>
      </c>
      <c r="B69" s="170"/>
      <c r="C69" s="170"/>
      <c r="D69" s="171"/>
      <c r="E69" s="31"/>
      <c r="F69" s="44">
        <f t="shared" si="0"/>
        <v>58000</v>
      </c>
      <c r="G69" s="45"/>
      <c r="H69" s="45"/>
      <c r="I69" s="46"/>
      <c r="J69" s="47"/>
      <c r="K69" s="48"/>
      <c r="L69" s="49"/>
      <c r="M69" s="50">
        <f>M68-((G69+I69)*data!$B$22+(H69+J69)*data!$B$23)/100+L69</f>
        <v>20</v>
      </c>
      <c r="N69" s="51">
        <f>WEEKDAY($A69,2)</f>
        <v>2</v>
      </c>
      <c r="O69" s="52"/>
      <c r="P69" s="41"/>
      <c r="Q69" s="53"/>
      <c r="R69" s="41"/>
      <c r="S69" s="31"/>
      <c r="T69" s="31"/>
      <c r="U69" s="31"/>
      <c r="V69" s="31"/>
      <c r="W69" s="31"/>
      <c r="X69" s="31"/>
      <c r="Y69" s="31"/>
      <c r="Z69" s="31"/>
    </row>
    <row r="70" spans="1:26" s="43" customFormat="1" ht="11.25" x14ac:dyDescent="0.2">
      <c r="A70" s="176"/>
      <c r="B70" s="177"/>
      <c r="C70" s="177"/>
      <c r="D70" s="178"/>
      <c r="E70" s="31"/>
      <c r="F70" s="54">
        <f t="shared" si="0"/>
        <v>58000</v>
      </c>
      <c r="G70" s="55"/>
      <c r="H70" s="55"/>
      <c r="I70" s="56"/>
      <c r="J70" s="57"/>
      <c r="K70" s="48"/>
      <c r="L70" s="58"/>
      <c r="M70" s="59">
        <f>M69-((G70+I70)*data!$B$22+(H70+J70)*data!$B$23)/100+L70</f>
        <v>20</v>
      </c>
      <c r="N70" s="60">
        <f>WEEKDAY($A69,2)</f>
        <v>2</v>
      </c>
      <c r="O70" s="61"/>
      <c r="P70" s="41"/>
      <c r="Q70" s="62"/>
      <c r="R70" s="41"/>
      <c r="S70" s="31"/>
      <c r="T70" s="31"/>
      <c r="U70" s="31"/>
      <c r="V70" s="31"/>
      <c r="W70" s="31"/>
      <c r="X70" s="31"/>
      <c r="Y70" s="31"/>
      <c r="Z70" s="31"/>
    </row>
    <row r="71" spans="1:26" s="43" customFormat="1" ht="11.25" x14ac:dyDescent="0.2">
      <c r="A71" s="63"/>
      <c r="B71" s="63"/>
      <c r="C71" s="63"/>
      <c r="D71" s="31"/>
      <c r="E71" s="31"/>
      <c r="F71" s="64"/>
      <c r="G71" s="64"/>
      <c r="H71" s="64"/>
      <c r="I71" s="64"/>
      <c r="J71" s="64"/>
      <c r="K71" s="31"/>
      <c r="L71" s="65"/>
      <c r="M71" s="65"/>
      <c r="N71" s="31"/>
      <c r="O71" s="31"/>
      <c r="P71" s="31"/>
      <c r="Q71" s="64"/>
      <c r="R71" s="31"/>
      <c r="S71" s="31"/>
      <c r="T71" s="31"/>
      <c r="U71" s="31"/>
      <c r="V71" s="31"/>
      <c r="W71" s="31"/>
      <c r="X71" s="31"/>
      <c r="Y71" s="31"/>
      <c r="Z71" s="31"/>
    </row>
    <row r="72" spans="1:26" s="43" customFormat="1" ht="11.25" x14ac:dyDescent="0.2">
      <c r="A72" s="182" t="s">
        <v>33</v>
      </c>
      <c r="B72" s="183"/>
      <c r="C72" s="66" t="s">
        <v>34</v>
      </c>
      <c r="D72" s="67">
        <f>F9</f>
        <v>58000</v>
      </c>
      <c r="E72" s="31"/>
      <c r="F72" s="186" t="s">
        <v>35</v>
      </c>
      <c r="G72" s="187"/>
      <c r="H72" s="187"/>
      <c r="I72" s="188"/>
      <c r="J72" s="68"/>
      <c r="K72" s="69"/>
      <c r="L72" s="66" t="s">
        <v>36</v>
      </c>
      <c r="M72" s="67">
        <f>M70</f>
        <v>20</v>
      </c>
      <c r="N72" s="31"/>
      <c r="O72" s="31"/>
      <c r="P72" s="31"/>
      <c r="Q72" s="122">
        <f>SUM(Q9:Q70)</f>
        <v>0</v>
      </c>
      <c r="R72" s="70" t="s">
        <v>37</v>
      </c>
      <c r="S72" s="31"/>
      <c r="T72" s="31"/>
      <c r="U72" s="31"/>
      <c r="V72" s="31"/>
      <c r="W72" s="31"/>
      <c r="X72" s="31"/>
      <c r="Y72" s="31"/>
      <c r="Z72" s="31"/>
    </row>
    <row r="73" spans="1:26" s="43" customFormat="1" ht="11.25" x14ac:dyDescent="0.2">
      <c r="A73" s="184"/>
      <c r="B73" s="185"/>
      <c r="C73" s="71" t="s">
        <v>38</v>
      </c>
      <c r="D73" s="72">
        <f>F70+G70+H70+I70+J70</f>
        <v>58000</v>
      </c>
      <c r="E73" s="31"/>
      <c r="F73" s="189" t="s">
        <v>39</v>
      </c>
      <c r="G73" s="190"/>
      <c r="H73" s="190"/>
      <c r="I73" s="191"/>
      <c r="J73" s="68"/>
      <c r="K73" s="69"/>
      <c r="L73" s="66" t="s">
        <v>40</v>
      </c>
      <c r="M73" s="116"/>
      <c r="N73" s="31"/>
      <c r="O73" s="31"/>
      <c r="P73" s="31"/>
      <c r="Q73" s="123">
        <f>taxa*Q72</f>
        <v>0</v>
      </c>
      <c r="R73" s="73" t="s">
        <v>76</v>
      </c>
      <c r="S73" s="31"/>
      <c r="T73" s="31"/>
      <c r="U73" s="31"/>
      <c r="V73" s="31"/>
      <c r="W73" s="31"/>
      <c r="X73" s="31"/>
      <c r="Y73" s="31"/>
      <c r="Z73" s="31"/>
    </row>
    <row r="74" spans="1:26" s="43" customFormat="1" ht="11.25" x14ac:dyDescent="0.2">
      <c r="A74" s="195" t="s">
        <v>41</v>
      </c>
      <c r="B74" s="196"/>
      <c r="C74" s="66" t="s">
        <v>42</v>
      </c>
      <c r="D74" s="67">
        <f>SUM(G9:G70)</f>
        <v>0</v>
      </c>
      <c r="E74" s="31"/>
      <c r="F74" s="192"/>
      <c r="G74" s="193"/>
      <c r="H74" s="193"/>
      <c r="I74" s="194"/>
      <c r="J74" s="74"/>
      <c r="K74" s="75"/>
      <c r="L74" s="76" t="s">
        <v>36</v>
      </c>
      <c r="M74" s="117"/>
      <c r="N74" s="31"/>
      <c r="O74" s="31"/>
      <c r="P74" s="31"/>
      <c r="Q74" s="77"/>
      <c r="R74" s="78"/>
      <c r="S74" s="31"/>
      <c r="T74" s="31"/>
      <c r="U74" s="31"/>
      <c r="V74" s="31"/>
      <c r="W74" s="31"/>
      <c r="X74" s="31"/>
      <c r="Y74" s="31"/>
      <c r="Z74" s="31"/>
    </row>
    <row r="75" spans="1:26" s="43" customFormat="1" ht="11.25" x14ac:dyDescent="0.2">
      <c r="A75" s="197"/>
      <c r="B75" s="198"/>
      <c r="C75" s="79" t="s">
        <v>43</v>
      </c>
      <c r="D75" s="80">
        <f>SUM(H9:H70)</f>
        <v>0</v>
      </c>
      <c r="E75" s="31"/>
      <c r="F75" s="199" t="s">
        <v>44</v>
      </c>
      <c r="G75" s="200"/>
      <c r="H75" s="200"/>
      <c r="I75" s="200"/>
      <c r="J75" s="200"/>
      <c r="K75" s="200"/>
      <c r="L75" s="201"/>
      <c r="M75" s="118"/>
      <c r="N75" s="31"/>
      <c r="O75" s="31"/>
      <c r="P75" s="31"/>
      <c r="Q75" s="122" t="e">
        <f>#REF!+Q72</f>
        <v>#REF!</v>
      </c>
      <c r="R75" s="70" t="s">
        <v>45</v>
      </c>
      <c r="S75" s="31"/>
      <c r="T75" s="31"/>
      <c r="U75" s="31"/>
      <c r="V75" s="31"/>
      <c r="W75" s="31"/>
      <c r="X75" s="31"/>
      <c r="Y75" s="31"/>
      <c r="Z75" s="31"/>
    </row>
    <row r="76" spans="1:26" s="43" customFormat="1" ht="11.25" x14ac:dyDescent="0.2">
      <c r="A76" s="81"/>
      <c r="B76" s="82"/>
      <c r="C76" s="83" t="s">
        <v>46</v>
      </c>
      <c r="D76" s="84">
        <f>SUM(I9:I70)</f>
        <v>0</v>
      </c>
      <c r="E76" s="31"/>
      <c r="F76" s="202" t="s">
        <v>47</v>
      </c>
      <c r="G76" s="203"/>
      <c r="H76" s="203"/>
      <c r="I76" s="204"/>
      <c r="J76" s="205" t="str">
        <f>data!$B$18</f>
        <v>Nafta</v>
      </c>
      <c r="K76" s="206"/>
      <c r="L76" s="206"/>
      <c r="M76" s="207"/>
      <c r="N76" s="31"/>
      <c r="O76" s="31"/>
      <c r="P76" s="31"/>
      <c r="Q76" s="124" t="e">
        <f>IF(Q75&gt;5000,IF(Q72&gt;(Q75-5000),(Q75-5000)*taxa,Q72*taxa),0)</f>
        <v>#REF!</v>
      </c>
      <c r="R76" s="85" t="s">
        <v>77</v>
      </c>
      <c r="S76" s="31"/>
      <c r="T76" s="31"/>
      <c r="U76" s="31"/>
      <c r="V76" s="31"/>
      <c r="W76" s="31"/>
      <c r="X76" s="31"/>
      <c r="Y76" s="31"/>
      <c r="Z76" s="31"/>
    </row>
    <row r="77" spans="1:26" s="43" customFormat="1" ht="11.25" x14ac:dyDescent="0.2">
      <c r="A77" s="81"/>
      <c r="B77" s="82"/>
      <c r="C77" s="83" t="s">
        <v>48</v>
      </c>
      <c r="D77" s="84">
        <f>SUM(J9:J70)</f>
        <v>0</v>
      </c>
      <c r="E77" s="31"/>
      <c r="F77" s="179" t="s">
        <v>74</v>
      </c>
      <c r="G77" s="180"/>
      <c r="H77" s="180"/>
      <c r="I77" s="180"/>
      <c r="J77" s="180"/>
      <c r="K77" s="180"/>
      <c r="L77" s="181"/>
      <c r="M77" s="120">
        <f>SUM(O9:O70)</f>
        <v>0</v>
      </c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s="43" customFormat="1" ht="11.25" x14ac:dyDescent="0.2">
      <c r="A78" s="81"/>
      <c r="B78" s="82"/>
      <c r="C78" s="86" t="s">
        <v>49</v>
      </c>
      <c r="D78" s="121">
        <f>D76+D77</f>
        <v>0</v>
      </c>
      <c r="E78" s="31"/>
      <c r="F78" s="179" t="s">
        <v>75</v>
      </c>
      <c r="G78" s="180"/>
      <c r="H78" s="180"/>
      <c r="I78" s="180"/>
      <c r="J78" s="180"/>
      <c r="K78" s="180"/>
      <c r="L78" s="181"/>
      <c r="M78" s="119"/>
      <c r="N78" s="31"/>
      <c r="O78" s="31"/>
      <c r="P78" s="31"/>
      <c r="Q78" s="64"/>
      <c r="R78" s="31"/>
      <c r="S78" s="31"/>
      <c r="T78" s="31"/>
      <c r="U78" s="31"/>
      <c r="V78" s="31"/>
      <c r="W78" s="31"/>
      <c r="X78" s="31"/>
      <c r="Y78" s="31"/>
      <c r="Z78" s="31"/>
    </row>
    <row r="79" spans="1:26" s="43" customFormat="1" ht="11.25" x14ac:dyDescent="0.2">
      <c r="A79" s="87"/>
      <c r="B79" s="88"/>
      <c r="C79" s="71" t="s">
        <v>50</v>
      </c>
      <c r="D79" s="72">
        <f>SUM(D74:D77)</f>
        <v>0</v>
      </c>
      <c r="E79" s="31"/>
      <c r="F79" s="179" t="s">
        <v>51</v>
      </c>
      <c r="G79" s="180"/>
      <c r="H79" s="180"/>
      <c r="I79" s="180"/>
      <c r="J79" s="180"/>
      <c r="K79" s="180"/>
      <c r="L79" s="181"/>
      <c r="M79" s="120">
        <f>SUM(L9:L70)</f>
        <v>0</v>
      </c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x14ac:dyDescent="0.25">
      <c r="A80" s="20"/>
      <c r="B80" s="20"/>
      <c r="C80" s="20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2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x14ac:dyDescent="0.25">
      <c r="A81" s="89" t="s">
        <v>52</v>
      </c>
      <c r="B81" s="90"/>
      <c r="C81" s="90"/>
      <c r="D81" s="91"/>
      <c r="E81" s="13"/>
      <c r="F81" s="92" t="s">
        <v>53</v>
      </c>
      <c r="G81" s="93"/>
      <c r="H81" s="93"/>
      <c r="I81" s="93"/>
      <c r="J81" s="93"/>
      <c r="K81" s="93"/>
      <c r="L81" s="93"/>
      <c r="M81" s="91"/>
      <c r="N81" s="2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x14ac:dyDescent="0.25">
      <c r="A82" s="94" t="s">
        <v>54</v>
      </c>
      <c r="B82" s="95"/>
      <c r="C82" s="95"/>
      <c r="D82" s="96"/>
      <c r="E82" s="13"/>
      <c r="F82" s="94" t="s">
        <v>54</v>
      </c>
      <c r="G82" s="97"/>
      <c r="H82" s="97"/>
      <c r="I82" s="97"/>
      <c r="J82" s="97"/>
      <c r="K82" s="97"/>
      <c r="L82" s="97"/>
      <c r="M82" s="96"/>
      <c r="N82" s="2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x14ac:dyDescent="0.25">
      <c r="A83" s="20"/>
      <c r="B83" s="20"/>
      <c r="C83" s="20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2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x14ac:dyDescent="0.25">
      <c r="A84" s="20"/>
      <c r="B84" s="20"/>
      <c r="C84" s="20"/>
      <c r="D84" s="13"/>
      <c r="E84" s="13"/>
      <c r="F84" s="21"/>
      <c r="G84" s="21"/>
      <c r="H84" s="21"/>
      <c r="I84" s="21"/>
      <c r="J84" s="21"/>
      <c r="K84" s="13"/>
      <c r="L84" s="98"/>
      <c r="M84" s="22"/>
      <c r="N84" s="2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x14ac:dyDescent="0.25">
      <c r="A85" s="20"/>
      <c r="B85" s="20"/>
      <c r="C85" s="115">
        <f>D74+D75+D76</f>
        <v>0</v>
      </c>
      <c r="D85" s="115">
        <f>C85*0.15</f>
        <v>0</v>
      </c>
      <c r="E85" s="115"/>
      <c r="F85" s="115"/>
      <c r="G85" s="115"/>
      <c r="H85" s="115"/>
      <c r="I85" s="13"/>
      <c r="J85" s="13"/>
      <c r="K85" s="13"/>
      <c r="L85" s="99"/>
      <c r="M85" s="13"/>
      <c r="N85" s="2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x14ac:dyDescent="0.25">
      <c r="A86" s="20"/>
      <c r="B86" s="115"/>
      <c r="C86" s="115"/>
      <c r="D86" s="115"/>
      <c r="E86" s="13"/>
      <c r="F86" s="115"/>
      <c r="G86" s="13"/>
      <c r="H86" s="13"/>
      <c r="I86" s="13"/>
      <c r="J86" s="13"/>
      <c r="K86" s="13"/>
      <c r="L86" s="13"/>
      <c r="M86" s="13"/>
      <c r="N86" s="2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x14ac:dyDescent="0.25">
      <c r="A87" s="20"/>
      <c r="B87" s="20"/>
      <c r="C87" s="20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2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x14ac:dyDescent="0.25">
      <c r="A88" s="20"/>
      <c r="B88" s="20"/>
      <c r="C88" s="20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2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x14ac:dyDescent="0.25">
      <c r="A89" s="20"/>
      <c r="B89" s="20"/>
      <c r="C89" s="20"/>
      <c r="D89" s="13"/>
      <c r="E89" s="13"/>
      <c r="F89" s="21"/>
      <c r="G89" s="21"/>
      <c r="H89" s="21"/>
      <c r="I89" s="21"/>
      <c r="J89" s="21"/>
      <c r="K89" s="13"/>
      <c r="L89" s="22"/>
      <c r="M89" s="22"/>
      <c r="N89" s="2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x14ac:dyDescent="0.25">
      <c r="A90" s="20"/>
      <c r="B90" s="20"/>
      <c r="C90" s="20"/>
      <c r="D90" s="13"/>
      <c r="E90" s="13"/>
      <c r="F90" s="21"/>
      <c r="G90" s="21"/>
      <c r="H90" s="21"/>
      <c r="I90" s="21"/>
      <c r="J90" s="21"/>
      <c r="K90" s="13"/>
      <c r="L90" s="22"/>
      <c r="M90" s="22"/>
      <c r="N90" s="2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x14ac:dyDescent="0.25">
      <c r="A91" s="20"/>
      <c r="B91" s="20"/>
      <c r="C91" s="20"/>
      <c r="D91" s="13"/>
      <c r="E91" s="13"/>
      <c r="F91" s="21"/>
      <c r="G91" s="21"/>
      <c r="H91" s="21"/>
      <c r="I91" s="21"/>
      <c r="J91" s="21"/>
      <c r="K91" s="13"/>
      <c r="L91" s="22"/>
      <c r="M91" s="22"/>
      <c r="N91" s="2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x14ac:dyDescent="0.25">
      <c r="A92" s="20"/>
      <c r="B92" s="20"/>
      <c r="C92" s="20"/>
      <c r="D92" s="13"/>
      <c r="E92" s="13"/>
      <c r="F92" s="21"/>
      <c r="G92" s="21"/>
      <c r="H92" s="21"/>
      <c r="I92" s="21"/>
      <c r="J92" s="21"/>
      <c r="K92" s="13"/>
      <c r="L92" s="22"/>
      <c r="M92" s="22"/>
      <c r="N92" s="2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x14ac:dyDescent="0.25">
      <c r="A93" s="20"/>
      <c r="B93" s="20"/>
      <c r="C93" s="20"/>
      <c r="D93" s="13"/>
      <c r="E93" s="13"/>
      <c r="F93" s="21"/>
      <c r="G93" s="21"/>
      <c r="H93" s="21"/>
      <c r="I93" s="21"/>
      <c r="J93" s="21"/>
      <c r="K93" s="13"/>
      <c r="L93" s="22"/>
      <c r="M93" s="22"/>
      <c r="N93" s="2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x14ac:dyDescent="0.25">
      <c r="A94" s="20"/>
      <c r="B94" s="20"/>
      <c r="C94" s="20"/>
      <c r="D94" s="13"/>
      <c r="E94" s="13"/>
      <c r="F94" s="21"/>
      <c r="G94" s="21"/>
      <c r="H94" s="21"/>
      <c r="I94" s="21"/>
      <c r="J94" s="21"/>
      <c r="K94" s="13"/>
      <c r="L94" s="22"/>
      <c r="M94" s="22"/>
      <c r="N94" s="2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x14ac:dyDescent="0.25">
      <c r="A95" s="20"/>
      <c r="B95" s="20"/>
      <c r="C95" s="20"/>
      <c r="D95" s="13"/>
      <c r="E95" s="13"/>
      <c r="F95" s="21"/>
      <c r="G95" s="21"/>
      <c r="H95" s="21"/>
      <c r="I95" s="21"/>
      <c r="J95" s="21"/>
      <c r="K95" s="13"/>
      <c r="L95" s="22"/>
      <c r="M95" s="22"/>
      <c r="N95" s="2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x14ac:dyDescent="0.25">
      <c r="A96" s="20"/>
      <c r="B96" s="20"/>
      <c r="C96" s="20"/>
      <c r="D96" s="13"/>
      <c r="E96" s="13"/>
      <c r="F96" s="21"/>
      <c r="G96" s="21"/>
      <c r="H96" s="21"/>
      <c r="I96" s="21"/>
      <c r="J96" s="21"/>
      <c r="K96" s="13"/>
      <c r="L96" s="22"/>
      <c r="M96" s="22"/>
      <c r="N96" s="2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x14ac:dyDescent="0.25">
      <c r="A97" s="20"/>
      <c r="B97" s="20"/>
      <c r="C97" s="20"/>
      <c r="D97" s="13"/>
      <c r="E97" s="13"/>
      <c r="F97" s="21"/>
      <c r="G97" s="21"/>
      <c r="H97" s="21"/>
      <c r="I97" s="21"/>
      <c r="J97" s="21"/>
      <c r="K97" s="13"/>
      <c r="L97" s="22"/>
      <c r="M97" s="22"/>
      <c r="N97" s="2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x14ac:dyDescent="0.25">
      <c r="A98" s="20"/>
      <c r="B98" s="20"/>
      <c r="C98" s="20"/>
      <c r="D98" s="13"/>
      <c r="E98" s="13"/>
      <c r="F98" s="21"/>
      <c r="G98" s="21"/>
      <c r="H98" s="21"/>
      <c r="I98" s="21"/>
      <c r="J98" s="21"/>
      <c r="K98" s="13"/>
      <c r="L98" s="22"/>
      <c r="M98" s="22"/>
      <c r="N98" s="2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x14ac:dyDescent="0.25">
      <c r="A99" s="20"/>
      <c r="B99" s="20"/>
      <c r="C99" s="20"/>
      <c r="D99" s="13"/>
      <c r="E99" s="13"/>
      <c r="F99" s="21"/>
      <c r="G99" s="21"/>
      <c r="H99" s="21"/>
      <c r="I99" s="21"/>
      <c r="J99" s="21"/>
      <c r="K99" s="13"/>
      <c r="L99" s="22"/>
      <c r="M99" s="22"/>
      <c r="N99" s="2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x14ac:dyDescent="0.25">
      <c r="A100" s="20"/>
      <c r="B100" s="20"/>
      <c r="C100" s="20"/>
      <c r="D100" s="13"/>
      <c r="E100" s="13"/>
      <c r="F100" s="21"/>
      <c r="G100" s="21"/>
      <c r="H100" s="21"/>
      <c r="I100" s="21"/>
      <c r="J100" s="21"/>
      <c r="K100" s="13"/>
      <c r="L100" s="22"/>
      <c r="M100" s="22"/>
      <c r="N100" s="2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</sheetData>
  <mergeCells count="116">
    <mergeCell ref="F77:L77"/>
    <mergeCell ref="F78:L78"/>
    <mergeCell ref="F79:L79"/>
    <mergeCell ref="A72:B73"/>
    <mergeCell ref="F72:I72"/>
    <mergeCell ref="F73:I74"/>
    <mergeCell ref="A74:B75"/>
    <mergeCell ref="F75:L75"/>
    <mergeCell ref="F76:I76"/>
    <mergeCell ref="J76:M76"/>
    <mergeCell ref="A67:A68"/>
    <mergeCell ref="B67:D67"/>
    <mergeCell ref="B68:D68"/>
    <mergeCell ref="A69:A70"/>
    <mergeCell ref="B69:D69"/>
    <mergeCell ref="B70:D70"/>
    <mergeCell ref="A63:A64"/>
    <mergeCell ref="B63:D63"/>
    <mergeCell ref="B64:D64"/>
    <mergeCell ref="A65:A66"/>
    <mergeCell ref="B65:D65"/>
    <mergeCell ref="B66:D66"/>
    <mergeCell ref="A59:A60"/>
    <mergeCell ref="B59:D59"/>
    <mergeCell ref="B60:D60"/>
    <mergeCell ref="A61:A62"/>
    <mergeCell ref="B61:D61"/>
    <mergeCell ref="B62:D62"/>
    <mergeCell ref="A55:A56"/>
    <mergeCell ref="B55:D55"/>
    <mergeCell ref="B56:D56"/>
    <mergeCell ref="A57:A58"/>
    <mergeCell ref="B57:D57"/>
    <mergeCell ref="B58:D58"/>
    <mergeCell ref="A51:A52"/>
    <mergeCell ref="B51:D51"/>
    <mergeCell ref="B52:D52"/>
    <mergeCell ref="A53:A54"/>
    <mergeCell ref="B53:D53"/>
    <mergeCell ref="B54:D54"/>
    <mergeCell ref="A47:A48"/>
    <mergeCell ref="B47:D47"/>
    <mergeCell ref="B48:D48"/>
    <mergeCell ref="A49:A50"/>
    <mergeCell ref="B49:D49"/>
    <mergeCell ref="B50:D50"/>
    <mergeCell ref="A43:A44"/>
    <mergeCell ref="B43:D43"/>
    <mergeCell ref="B44:D44"/>
    <mergeCell ref="A45:A46"/>
    <mergeCell ref="B45:D45"/>
    <mergeCell ref="B46:D46"/>
    <mergeCell ref="A39:A40"/>
    <mergeCell ref="B39:D39"/>
    <mergeCell ref="B40:D40"/>
    <mergeCell ref="A41:A42"/>
    <mergeCell ref="B41:D41"/>
    <mergeCell ref="B42:D42"/>
    <mergeCell ref="A35:A36"/>
    <mergeCell ref="B35:D35"/>
    <mergeCell ref="B36:D36"/>
    <mergeCell ref="A37:A38"/>
    <mergeCell ref="B37:D37"/>
    <mergeCell ref="B38:D38"/>
    <mergeCell ref="A31:A32"/>
    <mergeCell ref="B31:D31"/>
    <mergeCell ref="B32:D32"/>
    <mergeCell ref="A33:A34"/>
    <mergeCell ref="B33:D33"/>
    <mergeCell ref="B34:D34"/>
    <mergeCell ref="A27:A28"/>
    <mergeCell ref="B27:D27"/>
    <mergeCell ref="B28:D28"/>
    <mergeCell ref="A29:A30"/>
    <mergeCell ref="B29:D29"/>
    <mergeCell ref="B30:D30"/>
    <mergeCell ref="A23:A24"/>
    <mergeCell ref="B23:D23"/>
    <mergeCell ref="B24:D24"/>
    <mergeCell ref="A25:A26"/>
    <mergeCell ref="B25:D25"/>
    <mergeCell ref="B26:D26"/>
    <mergeCell ref="A19:A20"/>
    <mergeCell ref="B19:D19"/>
    <mergeCell ref="B20:D20"/>
    <mergeCell ref="A21:A22"/>
    <mergeCell ref="B21:D21"/>
    <mergeCell ref="B22:D22"/>
    <mergeCell ref="A15:A16"/>
    <mergeCell ref="B15:D15"/>
    <mergeCell ref="B16:D16"/>
    <mergeCell ref="A17:A18"/>
    <mergeCell ref="B17:D17"/>
    <mergeCell ref="B18:D18"/>
    <mergeCell ref="A11:A12"/>
    <mergeCell ref="B11:D11"/>
    <mergeCell ref="B12:D12"/>
    <mergeCell ref="A13:A14"/>
    <mergeCell ref="B13:D13"/>
    <mergeCell ref="B14:D14"/>
    <mergeCell ref="Q5:Q7"/>
    <mergeCell ref="G6:H6"/>
    <mergeCell ref="I6:J6"/>
    <mergeCell ref="A9:A10"/>
    <mergeCell ref="B9:D9"/>
    <mergeCell ref="B10:D10"/>
    <mergeCell ref="A1:H1"/>
    <mergeCell ref="L1:O1"/>
    <mergeCell ref="D3:O3"/>
    <mergeCell ref="A5:A7"/>
    <mergeCell ref="B5:D7"/>
    <mergeCell ref="F5:F7"/>
    <mergeCell ref="G5:J5"/>
    <mergeCell ref="L5:L7"/>
    <mergeCell ref="M5:M7"/>
    <mergeCell ref="O5:O7"/>
  </mergeCells>
  <conditionalFormatting sqref="B9:D70">
    <cfRule type="expression" dxfId="107" priority="9" stopIfTrue="1">
      <formula>OR(N9=6,N9=7)</formula>
    </cfRule>
  </conditionalFormatting>
  <conditionalFormatting sqref="A9 A11:A70">
    <cfRule type="expression" dxfId="106" priority="8" stopIfTrue="1">
      <formula>OR(N9=6,N9=7)</formula>
    </cfRule>
  </conditionalFormatting>
  <conditionalFormatting sqref="Q61:Q70 L9:M70 O19:O22 O33:O36 O47:O50 O11:O16 O25:O30 O39:O44 O53:O58 O61:O70 Q19:Q30 Q9:Q16 Q33:Q44 Q47:Q58 F9:J70">
    <cfRule type="expression" dxfId="105" priority="7" stopIfTrue="1">
      <formula>OR($N9=6,$N9=7)</formula>
    </cfRule>
  </conditionalFormatting>
  <conditionalFormatting sqref="G9:J70">
    <cfRule type="expression" dxfId="104" priority="6" stopIfTrue="1">
      <formula>OR($N9=6,$N9=7)</formula>
    </cfRule>
  </conditionalFormatting>
  <conditionalFormatting sqref="F9">
    <cfRule type="expression" dxfId="103" priority="5" stopIfTrue="1">
      <formula>OR($N9=6,$N9=7)</formula>
    </cfRule>
  </conditionalFormatting>
  <conditionalFormatting sqref="F9">
    <cfRule type="expression" dxfId="102" priority="4" stopIfTrue="1">
      <formula>OR($N9=6,$N9=7)</formula>
    </cfRule>
  </conditionalFormatting>
  <conditionalFormatting sqref="Q19:Q30 Q9:Q16 Q33:Q44 Q47:Q58 Q61:Q70">
    <cfRule type="expression" dxfId="101" priority="3" stopIfTrue="1">
      <formula>OR($N9=6,$N9=7)</formula>
    </cfRule>
  </conditionalFormatting>
  <conditionalFormatting sqref="L9:L70">
    <cfRule type="expression" dxfId="100" priority="2" stopIfTrue="1">
      <formula>OR($N9=6,$N9=7)</formula>
    </cfRule>
  </conditionalFormatting>
  <conditionalFormatting sqref="O9:O70">
    <cfRule type="expression" dxfId="99" priority="1" stopIfTrue="1">
      <formula>OR($N9=6,$N9=7)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"/>
  <sheetViews>
    <sheetView workbookViewId="0">
      <selection sqref="A1:H1"/>
    </sheetView>
  </sheetViews>
  <sheetFormatPr defaultRowHeight="15" x14ac:dyDescent="0.25"/>
  <cols>
    <col min="1" max="1" width="7.140625" style="100" customWidth="1"/>
    <col min="2" max="2" width="18" style="100" customWidth="1"/>
    <col min="3" max="3" width="13.28515625" style="100" customWidth="1"/>
    <col min="4" max="4" width="8.7109375" style="14" bestFit="1" customWidth="1"/>
    <col min="5" max="5" width="0.7109375" style="14" customWidth="1"/>
    <col min="6" max="10" width="7.7109375" style="101" customWidth="1"/>
    <col min="11" max="11" width="0.7109375" style="14" customWidth="1"/>
    <col min="12" max="12" width="8.28515625" style="102" customWidth="1"/>
    <col min="13" max="13" width="12" style="102" customWidth="1"/>
    <col min="14" max="14" width="6.85546875" style="103" hidden="1" customWidth="1"/>
    <col min="15" max="256" width="9.140625" style="14"/>
    <col min="257" max="257" width="7.140625" style="14" customWidth="1"/>
    <col min="258" max="258" width="18" style="14" customWidth="1"/>
    <col min="259" max="259" width="13.28515625" style="14" customWidth="1"/>
    <col min="260" max="260" width="8.7109375" style="14" bestFit="1" customWidth="1"/>
    <col min="261" max="261" width="0.7109375" style="14" customWidth="1"/>
    <col min="262" max="266" width="7.7109375" style="14" customWidth="1"/>
    <col min="267" max="267" width="0.7109375" style="14" customWidth="1"/>
    <col min="268" max="268" width="8.28515625" style="14" customWidth="1"/>
    <col min="269" max="269" width="12" style="14" customWidth="1"/>
    <col min="270" max="270" width="0" style="14" hidden="1" customWidth="1"/>
    <col min="271" max="512" width="9.140625" style="14"/>
    <col min="513" max="513" width="7.140625" style="14" customWidth="1"/>
    <col min="514" max="514" width="18" style="14" customWidth="1"/>
    <col min="515" max="515" width="13.28515625" style="14" customWidth="1"/>
    <col min="516" max="516" width="8.7109375" style="14" bestFit="1" customWidth="1"/>
    <col min="517" max="517" width="0.7109375" style="14" customWidth="1"/>
    <col min="518" max="522" width="7.7109375" style="14" customWidth="1"/>
    <col min="523" max="523" width="0.7109375" style="14" customWidth="1"/>
    <col min="524" max="524" width="8.28515625" style="14" customWidth="1"/>
    <col min="525" max="525" width="12" style="14" customWidth="1"/>
    <col min="526" max="526" width="0" style="14" hidden="1" customWidth="1"/>
    <col min="527" max="768" width="9.140625" style="14"/>
    <col min="769" max="769" width="7.140625" style="14" customWidth="1"/>
    <col min="770" max="770" width="18" style="14" customWidth="1"/>
    <col min="771" max="771" width="13.28515625" style="14" customWidth="1"/>
    <col min="772" max="772" width="8.7109375" style="14" bestFit="1" customWidth="1"/>
    <col min="773" max="773" width="0.7109375" style="14" customWidth="1"/>
    <col min="774" max="778" width="7.7109375" style="14" customWidth="1"/>
    <col min="779" max="779" width="0.7109375" style="14" customWidth="1"/>
    <col min="780" max="780" width="8.28515625" style="14" customWidth="1"/>
    <col min="781" max="781" width="12" style="14" customWidth="1"/>
    <col min="782" max="782" width="0" style="14" hidden="1" customWidth="1"/>
    <col min="783" max="1024" width="9.140625" style="14"/>
    <col min="1025" max="1025" width="7.140625" style="14" customWidth="1"/>
    <col min="1026" max="1026" width="18" style="14" customWidth="1"/>
    <col min="1027" max="1027" width="13.28515625" style="14" customWidth="1"/>
    <col min="1028" max="1028" width="8.7109375" style="14" bestFit="1" customWidth="1"/>
    <col min="1029" max="1029" width="0.7109375" style="14" customWidth="1"/>
    <col min="1030" max="1034" width="7.7109375" style="14" customWidth="1"/>
    <col min="1035" max="1035" width="0.7109375" style="14" customWidth="1"/>
    <col min="1036" max="1036" width="8.28515625" style="14" customWidth="1"/>
    <col min="1037" max="1037" width="12" style="14" customWidth="1"/>
    <col min="1038" max="1038" width="0" style="14" hidden="1" customWidth="1"/>
    <col min="1039" max="1280" width="9.140625" style="14"/>
    <col min="1281" max="1281" width="7.140625" style="14" customWidth="1"/>
    <col min="1282" max="1282" width="18" style="14" customWidth="1"/>
    <col min="1283" max="1283" width="13.28515625" style="14" customWidth="1"/>
    <col min="1284" max="1284" width="8.7109375" style="14" bestFit="1" customWidth="1"/>
    <col min="1285" max="1285" width="0.7109375" style="14" customWidth="1"/>
    <col min="1286" max="1290" width="7.7109375" style="14" customWidth="1"/>
    <col min="1291" max="1291" width="0.7109375" style="14" customWidth="1"/>
    <col min="1292" max="1292" width="8.28515625" style="14" customWidth="1"/>
    <col min="1293" max="1293" width="12" style="14" customWidth="1"/>
    <col min="1294" max="1294" width="0" style="14" hidden="1" customWidth="1"/>
    <col min="1295" max="1536" width="9.140625" style="14"/>
    <col min="1537" max="1537" width="7.140625" style="14" customWidth="1"/>
    <col min="1538" max="1538" width="18" style="14" customWidth="1"/>
    <col min="1539" max="1539" width="13.28515625" style="14" customWidth="1"/>
    <col min="1540" max="1540" width="8.7109375" style="14" bestFit="1" customWidth="1"/>
    <col min="1541" max="1541" width="0.7109375" style="14" customWidth="1"/>
    <col min="1542" max="1546" width="7.7109375" style="14" customWidth="1"/>
    <col min="1547" max="1547" width="0.7109375" style="14" customWidth="1"/>
    <col min="1548" max="1548" width="8.28515625" style="14" customWidth="1"/>
    <col min="1549" max="1549" width="12" style="14" customWidth="1"/>
    <col min="1550" max="1550" width="0" style="14" hidden="1" customWidth="1"/>
    <col min="1551" max="1792" width="9.140625" style="14"/>
    <col min="1793" max="1793" width="7.140625" style="14" customWidth="1"/>
    <col min="1794" max="1794" width="18" style="14" customWidth="1"/>
    <col min="1795" max="1795" width="13.28515625" style="14" customWidth="1"/>
    <col min="1796" max="1796" width="8.7109375" style="14" bestFit="1" customWidth="1"/>
    <col min="1797" max="1797" width="0.7109375" style="14" customWidth="1"/>
    <col min="1798" max="1802" width="7.7109375" style="14" customWidth="1"/>
    <col min="1803" max="1803" width="0.7109375" style="14" customWidth="1"/>
    <col min="1804" max="1804" width="8.28515625" style="14" customWidth="1"/>
    <col min="1805" max="1805" width="12" style="14" customWidth="1"/>
    <col min="1806" max="1806" width="0" style="14" hidden="1" customWidth="1"/>
    <col min="1807" max="2048" width="9.140625" style="14"/>
    <col min="2049" max="2049" width="7.140625" style="14" customWidth="1"/>
    <col min="2050" max="2050" width="18" style="14" customWidth="1"/>
    <col min="2051" max="2051" width="13.28515625" style="14" customWidth="1"/>
    <col min="2052" max="2052" width="8.7109375" style="14" bestFit="1" customWidth="1"/>
    <col min="2053" max="2053" width="0.7109375" style="14" customWidth="1"/>
    <col min="2054" max="2058" width="7.7109375" style="14" customWidth="1"/>
    <col min="2059" max="2059" width="0.7109375" style="14" customWidth="1"/>
    <col min="2060" max="2060" width="8.28515625" style="14" customWidth="1"/>
    <col min="2061" max="2061" width="12" style="14" customWidth="1"/>
    <col min="2062" max="2062" width="0" style="14" hidden="1" customWidth="1"/>
    <col min="2063" max="2304" width="9.140625" style="14"/>
    <col min="2305" max="2305" width="7.140625" style="14" customWidth="1"/>
    <col min="2306" max="2306" width="18" style="14" customWidth="1"/>
    <col min="2307" max="2307" width="13.28515625" style="14" customWidth="1"/>
    <col min="2308" max="2308" width="8.7109375" style="14" bestFit="1" customWidth="1"/>
    <col min="2309" max="2309" width="0.7109375" style="14" customWidth="1"/>
    <col min="2310" max="2314" width="7.7109375" style="14" customWidth="1"/>
    <col min="2315" max="2315" width="0.7109375" style="14" customWidth="1"/>
    <col min="2316" max="2316" width="8.28515625" style="14" customWidth="1"/>
    <col min="2317" max="2317" width="12" style="14" customWidth="1"/>
    <col min="2318" max="2318" width="0" style="14" hidden="1" customWidth="1"/>
    <col min="2319" max="2560" width="9.140625" style="14"/>
    <col min="2561" max="2561" width="7.140625" style="14" customWidth="1"/>
    <col min="2562" max="2562" width="18" style="14" customWidth="1"/>
    <col min="2563" max="2563" width="13.28515625" style="14" customWidth="1"/>
    <col min="2564" max="2564" width="8.7109375" style="14" bestFit="1" customWidth="1"/>
    <col min="2565" max="2565" width="0.7109375" style="14" customWidth="1"/>
    <col min="2566" max="2570" width="7.7109375" style="14" customWidth="1"/>
    <col min="2571" max="2571" width="0.7109375" style="14" customWidth="1"/>
    <col min="2572" max="2572" width="8.28515625" style="14" customWidth="1"/>
    <col min="2573" max="2573" width="12" style="14" customWidth="1"/>
    <col min="2574" max="2574" width="0" style="14" hidden="1" customWidth="1"/>
    <col min="2575" max="2816" width="9.140625" style="14"/>
    <col min="2817" max="2817" width="7.140625" style="14" customWidth="1"/>
    <col min="2818" max="2818" width="18" style="14" customWidth="1"/>
    <col min="2819" max="2819" width="13.28515625" style="14" customWidth="1"/>
    <col min="2820" max="2820" width="8.7109375" style="14" bestFit="1" customWidth="1"/>
    <col min="2821" max="2821" width="0.7109375" style="14" customWidth="1"/>
    <col min="2822" max="2826" width="7.7109375" style="14" customWidth="1"/>
    <col min="2827" max="2827" width="0.7109375" style="14" customWidth="1"/>
    <col min="2828" max="2828" width="8.28515625" style="14" customWidth="1"/>
    <col min="2829" max="2829" width="12" style="14" customWidth="1"/>
    <col min="2830" max="2830" width="0" style="14" hidden="1" customWidth="1"/>
    <col min="2831" max="3072" width="9.140625" style="14"/>
    <col min="3073" max="3073" width="7.140625" style="14" customWidth="1"/>
    <col min="3074" max="3074" width="18" style="14" customWidth="1"/>
    <col min="3075" max="3075" width="13.28515625" style="14" customWidth="1"/>
    <col min="3076" max="3076" width="8.7109375" style="14" bestFit="1" customWidth="1"/>
    <col min="3077" max="3077" width="0.7109375" style="14" customWidth="1"/>
    <col min="3078" max="3082" width="7.7109375" style="14" customWidth="1"/>
    <col min="3083" max="3083" width="0.7109375" style="14" customWidth="1"/>
    <col min="3084" max="3084" width="8.28515625" style="14" customWidth="1"/>
    <col min="3085" max="3085" width="12" style="14" customWidth="1"/>
    <col min="3086" max="3086" width="0" style="14" hidden="1" customWidth="1"/>
    <col min="3087" max="3328" width="9.140625" style="14"/>
    <col min="3329" max="3329" width="7.140625" style="14" customWidth="1"/>
    <col min="3330" max="3330" width="18" style="14" customWidth="1"/>
    <col min="3331" max="3331" width="13.28515625" style="14" customWidth="1"/>
    <col min="3332" max="3332" width="8.7109375" style="14" bestFit="1" customWidth="1"/>
    <col min="3333" max="3333" width="0.7109375" style="14" customWidth="1"/>
    <col min="3334" max="3338" width="7.7109375" style="14" customWidth="1"/>
    <col min="3339" max="3339" width="0.7109375" style="14" customWidth="1"/>
    <col min="3340" max="3340" width="8.28515625" style="14" customWidth="1"/>
    <col min="3341" max="3341" width="12" style="14" customWidth="1"/>
    <col min="3342" max="3342" width="0" style="14" hidden="1" customWidth="1"/>
    <col min="3343" max="3584" width="9.140625" style="14"/>
    <col min="3585" max="3585" width="7.140625" style="14" customWidth="1"/>
    <col min="3586" max="3586" width="18" style="14" customWidth="1"/>
    <col min="3587" max="3587" width="13.28515625" style="14" customWidth="1"/>
    <col min="3588" max="3588" width="8.7109375" style="14" bestFit="1" customWidth="1"/>
    <col min="3589" max="3589" width="0.7109375" style="14" customWidth="1"/>
    <col min="3590" max="3594" width="7.7109375" style="14" customWidth="1"/>
    <col min="3595" max="3595" width="0.7109375" style="14" customWidth="1"/>
    <col min="3596" max="3596" width="8.28515625" style="14" customWidth="1"/>
    <col min="3597" max="3597" width="12" style="14" customWidth="1"/>
    <col min="3598" max="3598" width="0" style="14" hidden="1" customWidth="1"/>
    <col min="3599" max="3840" width="9.140625" style="14"/>
    <col min="3841" max="3841" width="7.140625" style="14" customWidth="1"/>
    <col min="3842" max="3842" width="18" style="14" customWidth="1"/>
    <col min="3843" max="3843" width="13.28515625" style="14" customWidth="1"/>
    <col min="3844" max="3844" width="8.7109375" style="14" bestFit="1" customWidth="1"/>
    <col min="3845" max="3845" width="0.7109375" style="14" customWidth="1"/>
    <col min="3846" max="3850" width="7.7109375" style="14" customWidth="1"/>
    <col min="3851" max="3851" width="0.7109375" style="14" customWidth="1"/>
    <col min="3852" max="3852" width="8.28515625" style="14" customWidth="1"/>
    <col min="3853" max="3853" width="12" style="14" customWidth="1"/>
    <col min="3854" max="3854" width="0" style="14" hidden="1" customWidth="1"/>
    <col min="3855" max="4096" width="9.140625" style="14"/>
    <col min="4097" max="4097" width="7.140625" style="14" customWidth="1"/>
    <col min="4098" max="4098" width="18" style="14" customWidth="1"/>
    <col min="4099" max="4099" width="13.28515625" style="14" customWidth="1"/>
    <col min="4100" max="4100" width="8.7109375" style="14" bestFit="1" customWidth="1"/>
    <col min="4101" max="4101" width="0.7109375" style="14" customWidth="1"/>
    <col min="4102" max="4106" width="7.7109375" style="14" customWidth="1"/>
    <col min="4107" max="4107" width="0.7109375" style="14" customWidth="1"/>
    <col min="4108" max="4108" width="8.28515625" style="14" customWidth="1"/>
    <col min="4109" max="4109" width="12" style="14" customWidth="1"/>
    <col min="4110" max="4110" width="0" style="14" hidden="1" customWidth="1"/>
    <col min="4111" max="4352" width="9.140625" style="14"/>
    <col min="4353" max="4353" width="7.140625" style="14" customWidth="1"/>
    <col min="4354" max="4354" width="18" style="14" customWidth="1"/>
    <col min="4355" max="4355" width="13.28515625" style="14" customWidth="1"/>
    <col min="4356" max="4356" width="8.7109375" style="14" bestFit="1" customWidth="1"/>
    <col min="4357" max="4357" width="0.7109375" style="14" customWidth="1"/>
    <col min="4358" max="4362" width="7.7109375" style="14" customWidth="1"/>
    <col min="4363" max="4363" width="0.7109375" style="14" customWidth="1"/>
    <col min="4364" max="4364" width="8.28515625" style="14" customWidth="1"/>
    <col min="4365" max="4365" width="12" style="14" customWidth="1"/>
    <col min="4366" max="4366" width="0" style="14" hidden="1" customWidth="1"/>
    <col min="4367" max="4608" width="9.140625" style="14"/>
    <col min="4609" max="4609" width="7.140625" style="14" customWidth="1"/>
    <col min="4610" max="4610" width="18" style="14" customWidth="1"/>
    <col min="4611" max="4611" width="13.28515625" style="14" customWidth="1"/>
    <col min="4612" max="4612" width="8.7109375" style="14" bestFit="1" customWidth="1"/>
    <col min="4613" max="4613" width="0.7109375" style="14" customWidth="1"/>
    <col min="4614" max="4618" width="7.7109375" style="14" customWidth="1"/>
    <col min="4619" max="4619" width="0.7109375" style="14" customWidth="1"/>
    <col min="4620" max="4620" width="8.28515625" style="14" customWidth="1"/>
    <col min="4621" max="4621" width="12" style="14" customWidth="1"/>
    <col min="4622" max="4622" width="0" style="14" hidden="1" customWidth="1"/>
    <col min="4623" max="4864" width="9.140625" style="14"/>
    <col min="4865" max="4865" width="7.140625" style="14" customWidth="1"/>
    <col min="4866" max="4866" width="18" style="14" customWidth="1"/>
    <col min="4867" max="4867" width="13.28515625" style="14" customWidth="1"/>
    <col min="4868" max="4868" width="8.7109375" style="14" bestFit="1" customWidth="1"/>
    <col min="4869" max="4869" width="0.7109375" style="14" customWidth="1"/>
    <col min="4870" max="4874" width="7.7109375" style="14" customWidth="1"/>
    <col min="4875" max="4875" width="0.7109375" style="14" customWidth="1"/>
    <col min="4876" max="4876" width="8.28515625" style="14" customWidth="1"/>
    <col min="4877" max="4877" width="12" style="14" customWidth="1"/>
    <col min="4878" max="4878" width="0" style="14" hidden="1" customWidth="1"/>
    <col min="4879" max="5120" width="9.140625" style="14"/>
    <col min="5121" max="5121" width="7.140625" style="14" customWidth="1"/>
    <col min="5122" max="5122" width="18" style="14" customWidth="1"/>
    <col min="5123" max="5123" width="13.28515625" style="14" customWidth="1"/>
    <col min="5124" max="5124" width="8.7109375" style="14" bestFit="1" customWidth="1"/>
    <col min="5125" max="5125" width="0.7109375" style="14" customWidth="1"/>
    <col min="5126" max="5130" width="7.7109375" style="14" customWidth="1"/>
    <col min="5131" max="5131" width="0.7109375" style="14" customWidth="1"/>
    <col min="5132" max="5132" width="8.28515625" style="14" customWidth="1"/>
    <col min="5133" max="5133" width="12" style="14" customWidth="1"/>
    <col min="5134" max="5134" width="0" style="14" hidden="1" customWidth="1"/>
    <col min="5135" max="5376" width="9.140625" style="14"/>
    <col min="5377" max="5377" width="7.140625" style="14" customWidth="1"/>
    <col min="5378" max="5378" width="18" style="14" customWidth="1"/>
    <col min="5379" max="5379" width="13.28515625" style="14" customWidth="1"/>
    <col min="5380" max="5380" width="8.7109375" style="14" bestFit="1" customWidth="1"/>
    <col min="5381" max="5381" width="0.7109375" style="14" customWidth="1"/>
    <col min="5382" max="5386" width="7.7109375" style="14" customWidth="1"/>
    <col min="5387" max="5387" width="0.7109375" style="14" customWidth="1"/>
    <col min="5388" max="5388" width="8.28515625" style="14" customWidth="1"/>
    <col min="5389" max="5389" width="12" style="14" customWidth="1"/>
    <col min="5390" max="5390" width="0" style="14" hidden="1" customWidth="1"/>
    <col min="5391" max="5632" width="9.140625" style="14"/>
    <col min="5633" max="5633" width="7.140625" style="14" customWidth="1"/>
    <col min="5634" max="5634" width="18" style="14" customWidth="1"/>
    <col min="5635" max="5635" width="13.28515625" style="14" customWidth="1"/>
    <col min="5636" max="5636" width="8.7109375" style="14" bestFit="1" customWidth="1"/>
    <col min="5637" max="5637" width="0.7109375" style="14" customWidth="1"/>
    <col min="5638" max="5642" width="7.7109375" style="14" customWidth="1"/>
    <col min="5643" max="5643" width="0.7109375" style="14" customWidth="1"/>
    <col min="5644" max="5644" width="8.28515625" style="14" customWidth="1"/>
    <col min="5645" max="5645" width="12" style="14" customWidth="1"/>
    <col min="5646" max="5646" width="0" style="14" hidden="1" customWidth="1"/>
    <col min="5647" max="5888" width="9.140625" style="14"/>
    <col min="5889" max="5889" width="7.140625" style="14" customWidth="1"/>
    <col min="5890" max="5890" width="18" style="14" customWidth="1"/>
    <col min="5891" max="5891" width="13.28515625" style="14" customWidth="1"/>
    <col min="5892" max="5892" width="8.7109375" style="14" bestFit="1" customWidth="1"/>
    <col min="5893" max="5893" width="0.7109375" style="14" customWidth="1"/>
    <col min="5894" max="5898" width="7.7109375" style="14" customWidth="1"/>
    <col min="5899" max="5899" width="0.7109375" style="14" customWidth="1"/>
    <col min="5900" max="5900" width="8.28515625" style="14" customWidth="1"/>
    <col min="5901" max="5901" width="12" style="14" customWidth="1"/>
    <col min="5902" max="5902" width="0" style="14" hidden="1" customWidth="1"/>
    <col min="5903" max="6144" width="9.140625" style="14"/>
    <col min="6145" max="6145" width="7.140625" style="14" customWidth="1"/>
    <col min="6146" max="6146" width="18" style="14" customWidth="1"/>
    <col min="6147" max="6147" width="13.28515625" style="14" customWidth="1"/>
    <col min="6148" max="6148" width="8.7109375" style="14" bestFit="1" customWidth="1"/>
    <col min="6149" max="6149" width="0.7109375" style="14" customWidth="1"/>
    <col min="6150" max="6154" width="7.7109375" style="14" customWidth="1"/>
    <col min="6155" max="6155" width="0.7109375" style="14" customWidth="1"/>
    <col min="6156" max="6156" width="8.28515625" style="14" customWidth="1"/>
    <col min="6157" max="6157" width="12" style="14" customWidth="1"/>
    <col min="6158" max="6158" width="0" style="14" hidden="1" customWidth="1"/>
    <col min="6159" max="6400" width="9.140625" style="14"/>
    <col min="6401" max="6401" width="7.140625" style="14" customWidth="1"/>
    <col min="6402" max="6402" width="18" style="14" customWidth="1"/>
    <col min="6403" max="6403" width="13.28515625" style="14" customWidth="1"/>
    <col min="6404" max="6404" width="8.7109375" style="14" bestFit="1" customWidth="1"/>
    <col min="6405" max="6405" width="0.7109375" style="14" customWidth="1"/>
    <col min="6406" max="6410" width="7.7109375" style="14" customWidth="1"/>
    <col min="6411" max="6411" width="0.7109375" style="14" customWidth="1"/>
    <col min="6412" max="6412" width="8.28515625" style="14" customWidth="1"/>
    <col min="6413" max="6413" width="12" style="14" customWidth="1"/>
    <col min="6414" max="6414" width="0" style="14" hidden="1" customWidth="1"/>
    <col min="6415" max="6656" width="9.140625" style="14"/>
    <col min="6657" max="6657" width="7.140625" style="14" customWidth="1"/>
    <col min="6658" max="6658" width="18" style="14" customWidth="1"/>
    <col min="6659" max="6659" width="13.28515625" style="14" customWidth="1"/>
    <col min="6660" max="6660" width="8.7109375" style="14" bestFit="1" customWidth="1"/>
    <col min="6661" max="6661" width="0.7109375" style="14" customWidth="1"/>
    <col min="6662" max="6666" width="7.7109375" style="14" customWidth="1"/>
    <col min="6667" max="6667" width="0.7109375" style="14" customWidth="1"/>
    <col min="6668" max="6668" width="8.28515625" style="14" customWidth="1"/>
    <col min="6669" max="6669" width="12" style="14" customWidth="1"/>
    <col min="6670" max="6670" width="0" style="14" hidden="1" customWidth="1"/>
    <col min="6671" max="6912" width="9.140625" style="14"/>
    <col min="6913" max="6913" width="7.140625" style="14" customWidth="1"/>
    <col min="6914" max="6914" width="18" style="14" customWidth="1"/>
    <col min="6915" max="6915" width="13.28515625" style="14" customWidth="1"/>
    <col min="6916" max="6916" width="8.7109375" style="14" bestFit="1" customWidth="1"/>
    <col min="6917" max="6917" width="0.7109375" style="14" customWidth="1"/>
    <col min="6918" max="6922" width="7.7109375" style="14" customWidth="1"/>
    <col min="6923" max="6923" width="0.7109375" style="14" customWidth="1"/>
    <col min="6924" max="6924" width="8.28515625" style="14" customWidth="1"/>
    <col min="6925" max="6925" width="12" style="14" customWidth="1"/>
    <col min="6926" max="6926" width="0" style="14" hidden="1" customWidth="1"/>
    <col min="6927" max="7168" width="9.140625" style="14"/>
    <col min="7169" max="7169" width="7.140625" style="14" customWidth="1"/>
    <col min="7170" max="7170" width="18" style="14" customWidth="1"/>
    <col min="7171" max="7171" width="13.28515625" style="14" customWidth="1"/>
    <col min="7172" max="7172" width="8.7109375" style="14" bestFit="1" customWidth="1"/>
    <col min="7173" max="7173" width="0.7109375" style="14" customWidth="1"/>
    <col min="7174" max="7178" width="7.7109375" style="14" customWidth="1"/>
    <col min="7179" max="7179" width="0.7109375" style="14" customWidth="1"/>
    <col min="7180" max="7180" width="8.28515625" style="14" customWidth="1"/>
    <col min="7181" max="7181" width="12" style="14" customWidth="1"/>
    <col min="7182" max="7182" width="0" style="14" hidden="1" customWidth="1"/>
    <col min="7183" max="7424" width="9.140625" style="14"/>
    <col min="7425" max="7425" width="7.140625" style="14" customWidth="1"/>
    <col min="7426" max="7426" width="18" style="14" customWidth="1"/>
    <col min="7427" max="7427" width="13.28515625" style="14" customWidth="1"/>
    <col min="7428" max="7428" width="8.7109375" style="14" bestFit="1" customWidth="1"/>
    <col min="7429" max="7429" width="0.7109375" style="14" customWidth="1"/>
    <col min="7430" max="7434" width="7.7109375" style="14" customWidth="1"/>
    <col min="7435" max="7435" width="0.7109375" style="14" customWidth="1"/>
    <col min="7436" max="7436" width="8.28515625" style="14" customWidth="1"/>
    <col min="7437" max="7437" width="12" style="14" customWidth="1"/>
    <col min="7438" max="7438" width="0" style="14" hidden="1" customWidth="1"/>
    <col min="7439" max="7680" width="9.140625" style="14"/>
    <col min="7681" max="7681" width="7.140625" style="14" customWidth="1"/>
    <col min="7682" max="7682" width="18" style="14" customWidth="1"/>
    <col min="7683" max="7683" width="13.28515625" style="14" customWidth="1"/>
    <col min="7684" max="7684" width="8.7109375" style="14" bestFit="1" customWidth="1"/>
    <col min="7685" max="7685" width="0.7109375" style="14" customWidth="1"/>
    <col min="7686" max="7690" width="7.7109375" style="14" customWidth="1"/>
    <col min="7691" max="7691" width="0.7109375" style="14" customWidth="1"/>
    <col min="7692" max="7692" width="8.28515625" style="14" customWidth="1"/>
    <col min="7693" max="7693" width="12" style="14" customWidth="1"/>
    <col min="7694" max="7694" width="0" style="14" hidden="1" customWidth="1"/>
    <col min="7695" max="7936" width="9.140625" style="14"/>
    <col min="7937" max="7937" width="7.140625" style="14" customWidth="1"/>
    <col min="7938" max="7938" width="18" style="14" customWidth="1"/>
    <col min="7939" max="7939" width="13.28515625" style="14" customWidth="1"/>
    <col min="7940" max="7940" width="8.7109375" style="14" bestFit="1" customWidth="1"/>
    <col min="7941" max="7941" width="0.7109375" style="14" customWidth="1"/>
    <col min="7942" max="7946" width="7.7109375" style="14" customWidth="1"/>
    <col min="7947" max="7947" width="0.7109375" style="14" customWidth="1"/>
    <col min="7948" max="7948" width="8.28515625" style="14" customWidth="1"/>
    <col min="7949" max="7949" width="12" style="14" customWidth="1"/>
    <col min="7950" max="7950" width="0" style="14" hidden="1" customWidth="1"/>
    <col min="7951" max="8192" width="9.140625" style="14"/>
    <col min="8193" max="8193" width="7.140625" style="14" customWidth="1"/>
    <col min="8194" max="8194" width="18" style="14" customWidth="1"/>
    <col min="8195" max="8195" width="13.28515625" style="14" customWidth="1"/>
    <col min="8196" max="8196" width="8.7109375" style="14" bestFit="1" customWidth="1"/>
    <col min="8197" max="8197" width="0.7109375" style="14" customWidth="1"/>
    <col min="8198" max="8202" width="7.7109375" style="14" customWidth="1"/>
    <col min="8203" max="8203" width="0.7109375" style="14" customWidth="1"/>
    <col min="8204" max="8204" width="8.28515625" style="14" customWidth="1"/>
    <col min="8205" max="8205" width="12" style="14" customWidth="1"/>
    <col min="8206" max="8206" width="0" style="14" hidden="1" customWidth="1"/>
    <col min="8207" max="8448" width="9.140625" style="14"/>
    <col min="8449" max="8449" width="7.140625" style="14" customWidth="1"/>
    <col min="8450" max="8450" width="18" style="14" customWidth="1"/>
    <col min="8451" max="8451" width="13.28515625" style="14" customWidth="1"/>
    <col min="8452" max="8452" width="8.7109375" style="14" bestFit="1" customWidth="1"/>
    <col min="8453" max="8453" width="0.7109375" style="14" customWidth="1"/>
    <col min="8454" max="8458" width="7.7109375" style="14" customWidth="1"/>
    <col min="8459" max="8459" width="0.7109375" style="14" customWidth="1"/>
    <col min="8460" max="8460" width="8.28515625" style="14" customWidth="1"/>
    <col min="8461" max="8461" width="12" style="14" customWidth="1"/>
    <col min="8462" max="8462" width="0" style="14" hidden="1" customWidth="1"/>
    <col min="8463" max="8704" width="9.140625" style="14"/>
    <col min="8705" max="8705" width="7.140625" style="14" customWidth="1"/>
    <col min="8706" max="8706" width="18" style="14" customWidth="1"/>
    <col min="8707" max="8707" width="13.28515625" style="14" customWidth="1"/>
    <col min="8708" max="8708" width="8.7109375" style="14" bestFit="1" customWidth="1"/>
    <col min="8709" max="8709" width="0.7109375" style="14" customWidth="1"/>
    <col min="8710" max="8714" width="7.7109375" style="14" customWidth="1"/>
    <col min="8715" max="8715" width="0.7109375" style="14" customWidth="1"/>
    <col min="8716" max="8716" width="8.28515625" style="14" customWidth="1"/>
    <col min="8717" max="8717" width="12" style="14" customWidth="1"/>
    <col min="8718" max="8718" width="0" style="14" hidden="1" customWidth="1"/>
    <col min="8719" max="8960" width="9.140625" style="14"/>
    <col min="8961" max="8961" width="7.140625" style="14" customWidth="1"/>
    <col min="8962" max="8962" width="18" style="14" customWidth="1"/>
    <col min="8963" max="8963" width="13.28515625" style="14" customWidth="1"/>
    <col min="8964" max="8964" width="8.7109375" style="14" bestFit="1" customWidth="1"/>
    <col min="8965" max="8965" width="0.7109375" style="14" customWidth="1"/>
    <col min="8966" max="8970" width="7.7109375" style="14" customWidth="1"/>
    <col min="8971" max="8971" width="0.7109375" style="14" customWidth="1"/>
    <col min="8972" max="8972" width="8.28515625" style="14" customWidth="1"/>
    <col min="8973" max="8973" width="12" style="14" customWidth="1"/>
    <col min="8974" max="8974" width="0" style="14" hidden="1" customWidth="1"/>
    <col min="8975" max="9216" width="9.140625" style="14"/>
    <col min="9217" max="9217" width="7.140625" style="14" customWidth="1"/>
    <col min="9218" max="9218" width="18" style="14" customWidth="1"/>
    <col min="9219" max="9219" width="13.28515625" style="14" customWidth="1"/>
    <col min="9220" max="9220" width="8.7109375" style="14" bestFit="1" customWidth="1"/>
    <col min="9221" max="9221" width="0.7109375" style="14" customWidth="1"/>
    <col min="9222" max="9226" width="7.7109375" style="14" customWidth="1"/>
    <col min="9227" max="9227" width="0.7109375" style="14" customWidth="1"/>
    <col min="9228" max="9228" width="8.28515625" style="14" customWidth="1"/>
    <col min="9229" max="9229" width="12" style="14" customWidth="1"/>
    <col min="9230" max="9230" width="0" style="14" hidden="1" customWidth="1"/>
    <col min="9231" max="9472" width="9.140625" style="14"/>
    <col min="9473" max="9473" width="7.140625" style="14" customWidth="1"/>
    <col min="9474" max="9474" width="18" style="14" customWidth="1"/>
    <col min="9475" max="9475" width="13.28515625" style="14" customWidth="1"/>
    <col min="9476" max="9476" width="8.7109375" style="14" bestFit="1" customWidth="1"/>
    <col min="9477" max="9477" width="0.7109375" style="14" customWidth="1"/>
    <col min="9478" max="9482" width="7.7109375" style="14" customWidth="1"/>
    <col min="9483" max="9483" width="0.7109375" style="14" customWidth="1"/>
    <col min="9484" max="9484" width="8.28515625" style="14" customWidth="1"/>
    <col min="9485" max="9485" width="12" style="14" customWidth="1"/>
    <col min="9486" max="9486" width="0" style="14" hidden="1" customWidth="1"/>
    <col min="9487" max="9728" width="9.140625" style="14"/>
    <col min="9729" max="9729" width="7.140625" style="14" customWidth="1"/>
    <col min="9730" max="9730" width="18" style="14" customWidth="1"/>
    <col min="9731" max="9731" width="13.28515625" style="14" customWidth="1"/>
    <col min="9732" max="9732" width="8.7109375" style="14" bestFit="1" customWidth="1"/>
    <col min="9733" max="9733" width="0.7109375" style="14" customWidth="1"/>
    <col min="9734" max="9738" width="7.7109375" style="14" customWidth="1"/>
    <col min="9739" max="9739" width="0.7109375" style="14" customWidth="1"/>
    <col min="9740" max="9740" width="8.28515625" style="14" customWidth="1"/>
    <col min="9741" max="9741" width="12" style="14" customWidth="1"/>
    <col min="9742" max="9742" width="0" style="14" hidden="1" customWidth="1"/>
    <col min="9743" max="9984" width="9.140625" style="14"/>
    <col min="9985" max="9985" width="7.140625" style="14" customWidth="1"/>
    <col min="9986" max="9986" width="18" style="14" customWidth="1"/>
    <col min="9987" max="9987" width="13.28515625" style="14" customWidth="1"/>
    <col min="9988" max="9988" width="8.7109375" style="14" bestFit="1" customWidth="1"/>
    <col min="9989" max="9989" width="0.7109375" style="14" customWidth="1"/>
    <col min="9990" max="9994" width="7.7109375" style="14" customWidth="1"/>
    <col min="9995" max="9995" width="0.7109375" style="14" customWidth="1"/>
    <col min="9996" max="9996" width="8.28515625" style="14" customWidth="1"/>
    <col min="9997" max="9997" width="12" style="14" customWidth="1"/>
    <col min="9998" max="9998" width="0" style="14" hidden="1" customWidth="1"/>
    <col min="9999" max="10240" width="9.140625" style="14"/>
    <col min="10241" max="10241" width="7.140625" style="14" customWidth="1"/>
    <col min="10242" max="10242" width="18" style="14" customWidth="1"/>
    <col min="10243" max="10243" width="13.28515625" style="14" customWidth="1"/>
    <col min="10244" max="10244" width="8.7109375" style="14" bestFit="1" customWidth="1"/>
    <col min="10245" max="10245" width="0.7109375" style="14" customWidth="1"/>
    <col min="10246" max="10250" width="7.7109375" style="14" customWidth="1"/>
    <col min="10251" max="10251" width="0.7109375" style="14" customWidth="1"/>
    <col min="10252" max="10252" width="8.28515625" style="14" customWidth="1"/>
    <col min="10253" max="10253" width="12" style="14" customWidth="1"/>
    <col min="10254" max="10254" width="0" style="14" hidden="1" customWidth="1"/>
    <col min="10255" max="10496" width="9.140625" style="14"/>
    <col min="10497" max="10497" width="7.140625" style="14" customWidth="1"/>
    <col min="10498" max="10498" width="18" style="14" customWidth="1"/>
    <col min="10499" max="10499" width="13.28515625" style="14" customWidth="1"/>
    <col min="10500" max="10500" width="8.7109375" style="14" bestFit="1" customWidth="1"/>
    <col min="10501" max="10501" width="0.7109375" style="14" customWidth="1"/>
    <col min="10502" max="10506" width="7.7109375" style="14" customWidth="1"/>
    <col min="10507" max="10507" width="0.7109375" style="14" customWidth="1"/>
    <col min="10508" max="10508" width="8.28515625" style="14" customWidth="1"/>
    <col min="10509" max="10509" width="12" style="14" customWidth="1"/>
    <col min="10510" max="10510" width="0" style="14" hidden="1" customWidth="1"/>
    <col min="10511" max="10752" width="9.140625" style="14"/>
    <col min="10753" max="10753" width="7.140625" style="14" customWidth="1"/>
    <col min="10754" max="10754" width="18" style="14" customWidth="1"/>
    <col min="10755" max="10755" width="13.28515625" style="14" customWidth="1"/>
    <col min="10756" max="10756" width="8.7109375" style="14" bestFit="1" customWidth="1"/>
    <col min="10757" max="10757" width="0.7109375" style="14" customWidth="1"/>
    <col min="10758" max="10762" width="7.7109375" style="14" customWidth="1"/>
    <col min="10763" max="10763" width="0.7109375" style="14" customWidth="1"/>
    <col min="10764" max="10764" width="8.28515625" style="14" customWidth="1"/>
    <col min="10765" max="10765" width="12" style="14" customWidth="1"/>
    <col min="10766" max="10766" width="0" style="14" hidden="1" customWidth="1"/>
    <col min="10767" max="11008" width="9.140625" style="14"/>
    <col min="11009" max="11009" width="7.140625" style="14" customWidth="1"/>
    <col min="11010" max="11010" width="18" style="14" customWidth="1"/>
    <col min="11011" max="11011" width="13.28515625" style="14" customWidth="1"/>
    <col min="11012" max="11012" width="8.7109375" style="14" bestFit="1" customWidth="1"/>
    <col min="11013" max="11013" width="0.7109375" style="14" customWidth="1"/>
    <col min="11014" max="11018" width="7.7109375" style="14" customWidth="1"/>
    <col min="11019" max="11019" width="0.7109375" style="14" customWidth="1"/>
    <col min="11020" max="11020" width="8.28515625" style="14" customWidth="1"/>
    <col min="11021" max="11021" width="12" style="14" customWidth="1"/>
    <col min="11022" max="11022" width="0" style="14" hidden="1" customWidth="1"/>
    <col min="11023" max="11264" width="9.140625" style="14"/>
    <col min="11265" max="11265" width="7.140625" style="14" customWidth="1"/>
    <col min="11266" max="11266" width="18" style="14" customWidth="1"/>
    <col min="11267" max="11267" width="13.28515625" style="14" customWidth="1"/>
    <col min="11268" max="11268" width="8.7109375" style="14" bestFit="1" customWidth="1"/>
    <col min="11269" max="11269" width="0.7109375" style="14" customWidth="1"/>
    <col min="11270" max="11274" width="7.7109375" style="14" customWidth="1"/>
    <col min="11275" max="11275" width="0.7109375" style="14" customWidth="1"/>
    <col min="11276" max="11276" width="8.28515625" style="14" customWidth="1"/>
    <col min="11277" max="11277" width="12" style="14" customWidth="1"/>
    <col min="11278" max="11278" width="0" style="14" hidden="1" customWidth="1"/>
    <col min="11279" max="11520" width="9.140625" style="14"/>
    <col min="11521" max="11521" width="7.140625" style="14" customWidth="1"/>
    <col min="11522" max="11522" width="18" style="14" customWidth="1"/>
    <col min="11523" max="11523" width="13.28515625" style="14" customWidth="1"/>
    <col min="11524" max="11524" width="8.7109375" style="14" bestFit="1" customWidth="1"/>
    <col min="11525" max="11525" width="0.7109375" style="14" customWidth="1"/>
    <col min="11526" max="11530" width="7.7109375" style="14" customWidth="1"/>
    <col min="11531" max="11531" width="0.7109375" style="14" customWidth="1"/>
    <col min="11532" max="11532" width="8.28515625" style="14" customWidth="1"/>
    <col min="11533" max="11533" width="12" style="14" customWidth="1"/>
    <col min="11534" max="11534" width="0" style="14" hidden="1" customWidth="1"/>
    <col min="11535" max="11776" width="9.140625" style="14"/>
    <col min="11777" max="11777" width="7.140625" style="14" customWidth="1"/>
    <col min="11778" max="11778" width="18" style="14" customWidth="1"/>
    <col min="11779" max="11779" width="13.28515625" style="14" customWidth="1"/>
    <col min="11780" max="11780" width="8.7109375" style="14" bestFit="1" customWidth="1"/>
    <col min="11781" max="11781" width="0.7109375" style="14" customWidth="1"/>
    <col min="11782" max="11786" width="7.7109375" style="14" customWidth="1"/>
    <col min="11787" max="11787" width="0.7109375" style="14" customWidth="1"/>
    <col min="11788" max="11788" width="8.28515625" style="14" customWidth="1"/>
    <col min="11789" max="11789" width="12" style="14" customWidth="1"/>
    <col min="11790" max="11790" width="0" style="14" hidden="1" customWidth="1"/>
    <col min="11791" max="12032" width="9.140625" style="14"/>
    <col min="12033" max="12033" width="7.140625" style="14" customWidth="1"/>
    <col min="12034" max="12034" width="18" style="14" customWidth="1"/>
    <col min="12035" max="12035" width="13.28515625" style="14" customWidth="1"/>
    <col min="12036" max="12036" width="8.7109375" style="14" bestFit="1" customWidth="1"/>
    <col min="12037" max="12037" width="0.7109375" style="14" customWidth="1"/>
    <col min="12038" max="12042" width="7.7109375" style="14" customWidth="1"/>
    <col min="12043" max="12043" width="0.7109375" style="14" customWidth="1"/>
    <col min="12044" max="12044" width="8.28515625" style="14" customWidth="1"/>
    <col min="12045" max="12045" width="12" style="14" customWidth="1"/>
    <col min="12046" max="12046" width="0" style="14" hidden="1" customWidth="1"/>
    <col min="12047" max="12288" width="9.140625" style="14"/>
    <col min="12289" max="12289" width="7.140625" style="14" customWidth="1"/>
    <col min="12290" max="12290" width="18" style="14" customWidth="1"/>
    <col min="12291" max="12291" width="13.28515625" style="14" customWidth="1"/>
    <col min="12292" max="12292" width="8.7109375" style="14" bestFit="1" customWidth="1"/>
    <col min="12293" max="12293" width="0.7109375" style="14" customWidth="1"/>
    <col min="12294" max="12298" width="7.7109375" style="14" customWidth="1"/>
    <col min="12299" max="12299" width="0.7109375" style="14" customWidth="1"/>
    <col min="12300" max="12300" width="8.28515625" style="14" customWidth="1"/>
    <col min="12301" max="12301" width="12" style="14" customWidth="1"/>
    <col min="12302" max="12302" width="0" style="14" hidden="1" customWidth="1"/>
    <col min="12303" max="12544" width="9.140625" style="14"/>
    <col min="12545" max="12545" width="7.140625" style="14" customWidth="1"/>
    <col min="12546" max="12546" width="18" style="14" customWidth="1"/>
    <col min="12547" max="12547" width="13.28515625" style="14" customWidth="1"/>
    <col min="12548" max="12548" width="8.7109375" style="14" bestFit="1" customWidth="1"/>
    <col min="12549" max="12549" width="0.7109375" style="14" customWidth="1"/>
    <col min="12550" max="12554" width="7.7109375" style="14" customWidth="1"/>
    <col min="12555" max="12555" width="0.7109375" style="14" customWidth="1"/>
    <col min="12556" max="12556" width="8.28515625" style="14" customWidth="1"/>
    <col min="12557" max="12557" width="12" style="14" customWidth="1"/>
    <col min="12558" max="12558" width="0" style="14" hidden="1" customWidth="1"/>
    <col min="12559" max="12800" width="9.140625" style="14"/>
    <col min="12801" max="12801" width="7.140625" style="14" customWidth="1"/>
    <col min="12802" max="12802" width="18" style="14" customWidth="1"/>
    <col min="12803" max="12803" width="13.28515625" style="14" customWidth="1"/>
    <col min="12804" max="12804" width="8.7109375" style="14" bestFit="1" customWidth="1"/>
    <col min="12805" max="12805" width="0.7109375" style="14" customWidth="1"/>
    <col min="12806" max="12810" width="7.7109375" style="14" customWidth="1"/>
    <col min="12811" max="12811" width="0.7109375" style="14" customWidth="1"/>
    <col min="12812" max="12812" width="8.28515625" style="14" customWidth="1"/>
    <col min="12813" max="12813" width="12" style="14" customWidth="1"/>
    <col min="12814" max="12814" width="0" style="14" hidden="1" customWidth="1"/>
    <col min="12815" max="13056" width="9.140625" style="14"/>
    <col min="13057" max="13057" width="7.140625" style="14" customWidth="1"/>
    <col min="13058" max="13058" width="18" style="14" customWidth="1"/>
    <col min="13059" max="13059" width="13.28515625" style="14" customWidth="1"/>
    <col min="13060" max="13060" width="8.7109375" style="14" bestFit="1" customWidth="1"/>
    <col min="13061" max="13061" width="0.7109375" style="14" customWidth="1"/>
    <col min="13062" max="13066" width="7.7109375" style="14" customWidth="1"/>
    <col min="13067" max="13067" width="0.7109375" style="14" customWidth="1"/>
    <col min="13068" max="13068" width="8.28515625" style="14" customWidth="1"/>
    <col min="13069" max="13069" width="12" style="14" customWidth="1"/>
    <col min="13070" max="13070" width="0" style="14" hidden="1" customWidth="1"/>
    <col min="13071" max="13312" width="9.140625" style="14"/>
    <col min="13313" max="13313" width="7.140625" style="14" customWidth="1"/>
    <col min="13314" max="13314" width="18" style="14" customWidth="1"/>
    <col min="13315" max="13315" width="13.28515625" style="14" customWidth="1"/>
    <col min="13316" max="13316" width="8.7109375" style="14" bestFit="1" customWidth="1"/>
    <col min="13317" max="13317" width="0.7109375" style="14" customWidth="1"/>
    <col min="13318" max="13322" width="7.7109375" style="14" customWidth="1"/>
    <col min="13323" max="13323" width="0.7109375" style="14" customWidth="1"/>
    <col min="13324" max="13324" width="8.28515625" style="14" customWidth="1"/>
    <col min="13325" max="13325" width="12" style="14" customWidth="1"/>
    <col min="13326" max="13326" width="0" style="14" hidden="1" customWidth="1"/>
    <col min="13327" max="13568" width="9.140625" style="14"/>
    <col min="13569" max="13569" width="7.140625" style="14" customWidth="1"/>
    <col min="13570" max="13570" width="18" style="14" customWidth="1"/>
    <col min="13571" max="13571" width="13.28515625" style="14" customWidth="1"/>
    <col min="13572" max="13572" width="8.7109375" style="14" bestFit="1" customWidth="1"/>
    <col min="13573" max="13573" width="0.7109375" style="14" customWidth="1"/>
    <col min="13574" max="13578" width="7.7109375" style="14" customWidth="1"/>
    <col min="13579" max="13579" width="0.7109375" style="14" customWidth="1"/>
    <col min="13580" max="13580" width="8.28515625" style="14" customWidth="1"/>
    <col min="13581" max="13581" width="12" style="14" customWidth="1"/>
    <col min="13582" max="13582" width="0" style="14" hidden="1" customWidth="1"/>
    <col min="13583" max="13824" width="9.140625" style="14"/>
    <col min="13825" max="13825" width="7.140625" style="14" customWidth="1"/>
    <col min="13826" max="13826" width="18" style="14" customWidth="1"/>
    <col min="13827" max="13827" width="13.28515625" style="14" customWidth="1"/>
    <col min="13828" max="13828" width="8.7109375" style="14" bestFit="1" customWidth="1"/>
    <col min="13829" max="13829" width="0.7109375" style="14" customWidth="1"/>
    <col min="13830" max="13834" width="7.7109375" style="14" customWidth="1"/>
    <col min="13835" max="13835" width="0.7109375" style="14" customWidth="1"/>
    <col min="13836" max="13836" width="8.28515625" style="14" customWidth="1"/>
    <col min="13837" max="13837" width="12" style="14" customWidth="1"/>
    <col min="13838" max="13838" width="0" style="14" hidden="1" customWidth="1"/>
    <col min="13839" max="14080" width="9.140625" style="14"/>
    <col min="14081" max="14081" width="7.140625" style="14" customWidth="1"/>
    <col min="14082" max="14082" width="18" style="14" customWidth="1"/>
    <col min="14083" max="14083" width="13.28515625" style="14" customWidth="1"/>
    <col min="14084" max="14084" width="8.7109375" style="14" bestFit="1" customWidth="1"/>
    <col min="14085" max="14085" width="0.7109375" style="14" customWidth="1"/>
    <col min="14086" max="14090" width="7.7109375" style="14" customWidth="1"/>
    <col min="14091" max="14091" width="0.7109375" style="14" customWidth="1"/>
    <col min="14092" max="14092" width="8.28515625" style="14" customWidth="1"/>
    <col min="14093" max="14093" width="12" style="14" customWidth="1"/>
    <col min="14094" max="14094" width="0" style="14" hidden="1" customWidth="1"/>
    <col min="14095" max="14336" width="9.140625" style="14"/>
    <col min="14337" max="14337" width="7.140625" style="14" customWidth="1"/>
    <col min="14338" max="14338" width="18" style="14" customWidth="1"/>
    <col min="14339" max="14339" width="13.28515625" style="14" customWidth="1"/>
    <col min="14340" max="14340" width="8.7109375" style="14" bestFit="1" customWidth="1"/>
    <col min="14341" max="14341" width="0.7109375" style="14" customWidth="1"/>
    <col min="14342" max="14346" width="7.7109375" style="14" customWidth="1"/>
    <col min="14347" max="14347" width="0.7109375" style="14" customWidth="1"/>
    <col min="14348" max="14348" width="8.28515625" style="14" customWidth="1"/>
    <col min="14349" max="14349" width="12" style="14" customWidth="1"/>
    <col min="14350" max="14350" width="0" style="14" hidden="1" customWidth="1"/>
    <col min="14351" max="14592" width="9.140625" style="14"/>
    <col min="14593" max="14593" width="7.140625" style="14" customWidth="1"/>
    <col min="14594" max="14594" width="18" style="14" customWidth="1"/>
    <col min="14595" max="14595" width="13.28515625" style="14" customWidth="1"/>
    <col min="14596" max="14596" width="8.7109375" style="14" bestFit="1" customWidth="1"/>
    <col min="14597" max="14597" width="0.7109375" style="14" customWidth="1"/>
    <col min="14598" max="14602" width="7.7109375" style="14" customWidth="1"/>
    <col min="14603" max="14603" width="0.7109375" style="14" customWidth="1"/>
    <col min="14604" max="14604" width="8.28515625" style="14" customWidth="1"/>
    <col min="14605" max="14605" width="12" style="14" customWidth="1"/>
    <col min="14606" max="14606" width="0" style="14" hidden="1" customWidth="1"/>
    <col min="14607" max="14848" width="9.140625" style="14"/>
    <col min="14849" max="14849" width="7.140625" style="14" customWidth="1"/>
    <col min="14850" max="14850" width="18" style="14" customWidth="1"/>
    <col min="14851" max="14851" width="13.28515625" style="14" customWidth="1"/>
    <col min="14852" max="14852" width="8.7109375" style="14" bestFit="1" customWidth="1"/>
    <col min="14853" max="14853" width="0.7109375" style="14" customWidth="1"/>
    <col min="14854" max="14858" width="7.7109375" style="14" customWidth="1"/>
    <col min="14859" max="14859" width="0.7109375" style="14" customWidth="1"/>
    <col min="14860" max="14860" width="8.28515625" style="14" customWidth="1"/>
    <col min="14861" max="14861" width="12" style="14" customWidth="1"/>
    <col min="14862" max="14862" width="0" style="14" hidden="1" customWidth="1"/>
    <col min="14863" max="15104" width="9.140625" style="14"/>
    <col min="15105" max="15105" width="7.140625" style="14" customWidth="1"/>
    <col min="15106" max="15106" width="18" style="14" customWidth="1"/>
    <col min="15107" max="15107" width="13.28515625" style="14" customWidth="1"/>
    <col min="15108" max="15108" width="8.7109375" style="14" bestFit="1" customWidth="1"/>
    <col min="15109" max="15109" width="0.7109375" style="14" customWidth="1"/>
    <col min="15110" max="15114" width="7.7109375" style="14" customWidth="1"/>
    <col min="15115" max="15115" width="0.7109375" style="14" customWidth="1"/>
    <col min="15116" max="15116" width="8.28515625" style="14" customWidth="1"/>
    <col min="15117" max="15117" width="12" style="14" customWidth="1"/>
    <col min="15118" max="15118" width="0" style="14" hidden="1" customWidth="1"/>
    <col min="15119" max="15360" width="9.140625" style="14"/>
    <col min="15361" max="15361" width="7.140625" style="14" customWidth="1"/>
    <col min="15362" max="15362" width="18" style="14" customWidth="1"/>
    <col min="15363" max="15363" width="13.28515625" style="14" customWidth="1"/>
    <col min="15364" max="15364" width="8.7109375" style="14" bestFit="1" customWidth="1"/>
    <col min="15365" max="15365" width="0.7109375" style="14" customWidth="1"/>
    <col min="15366" max="15370" width="7.7109375" style="14" customWidth="1"/>
    <col min="15371" max="15371" width="0.7109375" style="14" customWidth="1"/>
    <col min="15372" max="15372" width="8.28515625" style="14" customWidth="1"/>
    <col min="15373" max="15373" width="12" style="14" customWidth="1"/>
    <col min="15374" max="15374" width="0" style="14" hidden="1" customWidth="1"/>
    <col min="15375" max="15616" width="9.140625" style="14"/>
    <col min="15617" max="15617" width="7.140625" style="14" customWidth="1"/>
    <col min="15618" max="15618" width="18" style="14" customWidth="1"/>
    <col min="15619" max="15619" width="13.28515625" style="14" customWidth="1"/>
    <col min="15620" max="15620" width="8.7109375" style="14" bestFit="1" customWidth="1"/>
    <col min="15621" max="15621" width="0.7109375" style="14" customWidth="1"/>
    <col min="15622" max="15626" width="7.7109375" style="14" customWidth="1"/>
    <col min="15627" max="15627" width="0.7109375" style="14" customWidth="1"/>
    <col min="15628" max="15628" width="8.28515625" style="14" customWidth="1"/>
    <col min="15629" max="15629" width="12" style="14" customWidth="1"/>
    <col min="15630" max="15630" width="0" style="14" hidden="1" customWidth="1"/>
    <col min="15631" max="15872" width="9.140625" style="14"/>
    <col min="15873" max="15873" width="7.140625" style="14" customWidth="1"/>
    <col min="15874" max="15874" width="18" style="14" customWidth="1"/>
    <col min="15875" max="15875" width="13.28515625" style="14" customWidth="1"/>
    <col min="15876" max="15876" width="8.7109375" style="14" bestFit="1" customWidth="1"/>
    <col min="15877" max="15877" width="0.7109375" style="14" customWidth="1"/>
    <col min="15878" max="15882" width="7.7109375" style="14" customWidth="1"/>
    <col min="15883" max="15883" width="0.7109375" style="14" customWidth="1"/>
    <col min="15884" max="15884" width="8.28515625" style="14" customWidth="1"/>
    <col min="15885" max="15885" width="12" style="14" customWidth="1"/>
    <col min="15886" max="15886" width="0" style="14" hidden="1" customWidth="1"/>
    <col min="15887" max="16128" width="9.140625" style="14"/>
    <col min="16129" max="16129" width="7.140625" style="14" customWidth="1"/>
    <col min="16130" max="16130" width="18" style="14" customWidth="1"/>
    <col min="16131" max="16131" width="13.28515625" style="14" customWidth="1"/>
    <col min="16132" max="16132" width="8.7109375" style="14" bestFit="1" customWidth="1"/>
    <col min="16133" max="16133" width="0.7109375" style="14" customWidth="1"/>
    <col min="16134" max="16138" width="7.7109375" style="14" customWidth="1"/>
    <col min="16139" max="16139" width="0.7109375" style="14" customWidth="1"/>
    <col min="16140" max="16140" width="8.28515625" style="14" customWidth="1"/>
    <col min="16141" max="16141" width="12" style="14" customWidth="1"/>
    <col min="16142" max="16142" width="0" style="14" hidden="1" customWidth="1"/>
    <col min="16143" max="16384" width="9.140625" style="14"/>
  </cols>
  <sheetData>
    <row r="1" spans="1:26" x14ac:dyDescent="0.25">
      <c r="A1" s="143" t="s">
        <v>18</v>
      </c>
      <c r="B1" s="143"/>
      <c r="C1" s="143"/>
      <c r="D1" s="143"/>
      <c r="E1" s="143"/>
      <c r="F1" s="143"/>
      <c r="G1" s="143"/>
      <c r="H1" s="144"/>
      <c r="I1" s="17"/>
      <c r="J1" s="18" t="s">
        <v>19</v>
      </c>
      <c r="K1" s="19"/>
      <c r="L1" s="145">
        <f>DATE(rok, 2, 1)</f>
        <v>40940</v>
      </c>
      <c r="M1" s="146" t="e">
        <f>DATE(#REF!,#REF!,#REF!)</f>
        <v>#REF!</v>
      </c>
      <c r="N1" s="147"/>
      <c r="O1" s="148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x14ac:dyDescent="0.25">
      <c r="A2" s="20"/>
      <c r="B2" s="20"/>
      <c r="C2" s="20"/>
      <c r="D2" s="13"/>
      <c r="E2" s="13"/>
      <c r="F2" s="21"/>
      <c r="G2" s="21"/>
      <c r="H2" s="21"/>
      <c r="I2" s="21"/>
      <c r="J2" s="21"/>
      <c r="K2" s="13"/>
      <c r="L2" s="22">
        <v>7</v>
      </c>
      <c r="M2" s="22"/>
      <c r="N2" s="2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x14ac:dyDescent="0.25">
      <c r="A3" s="24" t="s">
        <v>20</v>
      </c>
      <c r="B3" s="25" t="str">
        <f>data!$A$4</f>
        <v>Meno a priezvisko</v>
      </c>
      <c r="C3" s="26" t="s">
        <v>21</v>
      </c>
      <c r="D3" s="149" t="str">
        <f>data!$B$11&amp;", ŠPZ: "&amp;data!$B$10</f>
        <v>značka a typ auta, ŠPZ: ZA 123 AB</v>
      </c>
      <c r="E3" s="150"/>
      <c r="F3" s="150"/>
      <c r="G3" s="150"/>
      <c r="H3" s="150"/>
      <c r="I3" s="150"/>
      <c r="J3" s="150"/>
      <c r="K3" s="150"/>
      <c r="L3" s="150"/>
      <c r="M3" s="150"/>
      <c r="N3" s="147"/>
      <c r="O3" s="148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x14ac:dyDescent="0.25">
      <c r="A4" s="20"/>
      <c r="B4" s="20"/>
      <c r="C4" s="20"/>
      <c r="D4" s="13"/>
      <c r="E4" s="13"/>
      <c r="F4" s="21"/>
      <c r="G4" s="21"/>
      <c r="H4" s="21"/>
      <c r="I4" s="21"/>
      <c r="J4" s="21"/>
      <c r="K4" s="13"/>
      <c r="L4" s="22"/>
      <c r="M4" s="22"/>
      <c r="N4" s="2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s="28" customFormat="1" ht="11.25" x14ac:dyDescent="0.2">
      <c r="A5" s="151" t="s">
        <v>22</v>
      </c>
      <c r="B5" s="152" t="s">
        <v>23</v>
      </c>
      <c r="C5" s="153"/>
      <c r="D5" s="154"/>
      <c r="E5" s="27"/>
      <c r="F5" s="161" t="s">
        <v>24</v>
      </c>
      <c r="G5" s="162" t="s">
        <v>25</v>
      </c>
      <c r="H5" s="162"/>
      <c r="I5" s="162"/>
      <c r="J5" s="162"/>
      <c r="K5" s="27"/>
      <c r="L5" s="163" t="s">
        <v>26</v>
      </c>
      <c r="M5" s="163" t="s">
        <v>27</v>
      </c>
      <c r="N5" s="27"/>
      <c r="O5" s="163" t="s">
        <v>73</v>
      </c>
      <c r="P5" s="27"/>
      <c r="Q5" s="161" t="s">
        <v>28</v>
      </c>
      <c r="R5" s="27"/>
      <c r="S5" s="27"/>
      <c r="T5" s="27"/>
      <c r="U5" s="27"/>
      <c r="V5" s="27"/>
      <c r="W5" s="27"/>
      <c r="X5" s="27"/>
      <c r="Y5" s="27"/>
      <c r="Z5" s="27"/>
    </row>
    <row r="6" spans="1:26" s="28" customFormat="1" ht="11.25" x14ac:dyDescent="0.2">
      <c r="A6" s="151"/>
      <c r="B6" s="155"/>
      <c r="C6" s="156"/>
      <c r="D6" s="157"/>
      <c r="E6" s="27"/>
      <c r="F6" s="161"/>
      <c r="G6" s="162" t="s">
        <v>29</v>
      </c>
      <c r="H6" s="162"/>
      <c r="I6" s="172" t="s">
        <v>30</v>
      </c>
      <c r="J6" s="173"/>
      <c r="K6" s="27"/>
      <c r="L6" s="163"/>
      <c r="M6" s="163"/>
      <c r="N6" s="27"/>
      <c r="O6" s="163"/>
      <c r="P6" s="27"/>
      <c r="Q6" s="161"/>
      <c r="R6" s="27"/>
      <c r="S6" s="27"/>
      <c r="T6" s="27"/>
      <c r="U6" s="27"/>
      <c r="V6" s="27"/>
      <c r="W6" s="27"/>
      <c r="X6" s="27"/>
      <c r="Y6" s="27"/>
      <c r="Z6" s="27"/>
    </row>
    <row r="7" spans="1:26" s="28" customFormat="1" ht="22.5" x14ac:dyDescent="0.2">
      <c r="A7" s="151"/>
      <c r="B7" s="158"/>
      <c r="C7" s="159"/>
      <c r="D7" s="160"/>
      <c r="E7" s="27"/>
      <c r="F7" s="161"/>
      <c r="G7" s="29" t="s">
        <v>31</v>
      </c>
      <c r="H7" s="130" t="s">
        <v>32</v>
      </c>
      <c r="I7" s="29" t="s">
        <v>31</v>
      </c>
      <c r="J7" s="130" t="s">
        <v>32</v>
      </c>
      <c r="K7" s="27"/>
      <c r="L7" s="163"/>
      <c r="M7" s="163"/>
      <c r="N7" s="27"/>
      <c r="O7" s="163"/>
      <c r="P7" s="27"/>
      <c r="Q7" s="161"/>
      <c r="R7" s="27"/>
      <c r="S7" s="27"/>
      <c r="T7" s="27"/>
      <c r="U7" s="27"/>
      <c r="V7" s="27"/>
      <c r="W7" s="27"/>
      <c r="X7" s="27"/>
      <c r="Y7" s="27"/>
      <c r="Z7" s="27"/>
    </row>
    <row r="8" spans="1:26" x14ac:dyDescent="0.25">
      <c r="A8" s="20"/>
      <c r="B8" s="20"/>
      <c r="C8" s="20"/>
      <c r="D8" s="13"/>
      <c r="E8" s="13"/>
      <c r="F8" s="21"/>
      <c r="G8" s="21"/>
      <c r="H8" s="21"/>
      <c r="I8" s="21"/>
      <c r="J8" s="21"/>
      <c r="K8" s="13"/>
      <c r="L8" s="22"/>
      <c r="M8" s="22"/>
      <c r="N8" s="23"/>
      <c r="O8" s="13"/>
      <c r="P8" s="13"/>
      <c r="Q8" s="21"/>
      <c r="R8" s="13"/>
      <c r="S8" s="13"/>
      <c r="T8" s="13"/>
      <c r="U8" s="13"/>
      <c r="V8" s="13"/>
      <c r="W8" s="13"/>
      <c r="X8" s="13"/>
      <c r="Y8" s="13"/>
      <c r="Z8" s="13"/>
    </row>
    <row r="9" spans="1:26" s="43" customFormat="1" ht="11.25" x14ac:dyDescent="0.2">
      <c r="A9" s="174">
        <f>L1</f>
        <v>40940</v>
      </c>
      <c r="B9" s="165"/>
      <c r="C9" s="165"/>
      <c r="D9" s="166"/>
      <c r="E9" s="31">
        <v>1</v>
      </c>
      <c r="F9" s="32">
        <f>'01'!F70</f>
        <v>58000</v>
      </c>
      <c r="G9" s="33"/>
      <c r="H9" s="33"/>
      <c r="I9" s="34"/>
      <c r="J9" s="35"/>
      <c r="K9" s="36"/>
      <c r="L9" s="37"/>
      <c r="M9" s="38">
        <f>'01'!M70</f>
        <v>20</v>
      </c>
      <c r="N9" s="39">
        <f>WEEKDAY($A9,2)</f>
        <v>3</v>
      </c>
      <c r="O9" s="40"/>
      <c r="P9" s="104"/>
      <c r="Q9" s="42"/>
      <c r="R9" s="41"/>
      <c r="S9" s="31"/>
      <c r="T9" s="31"/>
      <c r="U9" s="31"/>
      <c r="V9" s="31"/>
      <c r="W9" s="31"/>
      <c r="X9" s="31"/>
      <c r="Y9" s="31"/>
      <c r="Z9" s="31"/>
    </row>
    <row r="10" spans="1:26" s="43" customFormat="1" ht="11.25" x14ac:dyDescent="0.2">
      <c r="A10" s="175"/>
      <c r="B10" s="167"/>
      <c r="C10" s="168"/>
      <c r="D10" s="169"/>
      <c r="E10" s="31"/>
      <c r="F10" s="44">
        <f>F9+G9+H9+I9+J9</f>
        <v>58000</v>
      </c>
      <c r="G10" s="45"/>
      <c r="H10" s="45"/>
      <c r="I10" s="46"/>
      <c r="J10" s="47"/>
      <c r="K10" s="48"/>
      <c r="L10" s="49"/>
      <c r="M10" s="50">
        <f>M9-((G10+I10)*data!$B$22+(H10+J10)*data!$B$23)/100+L10</f>
        <v>20</v>
      </c>
      <c r="N10" s="51">
        <f>WEEKDAY($A9,2)</f>
        <v>3</v>
      </c>
      <c r="O10" s="52"/>
      <c r="P10" s="104"/>
      <c r="Q10" s="53"/>
      <c r="R10" s="41"/>
      <c r="S10" s="31"/>
      <c r="T10" s="31"/>
      <c r="U10" s="31"/>
      <c r="V10" s="31"/>
      <c r="W10" s="31"/>
      <c r="X10" s="31"/>
      <c r="Y10" s="31"/>
      <c r="Z10" s="31"/>
    </row>
    <row r="11" spans="1:26" s="43" customFormat="1" ht="11.25" x14ac:dyDescent="0.2">
      <c r="A11" s="164">
        <f>A9+1</f>
        <v>40941</v>
      </c>
      <c r="B11" s="165"/>
      <c r="C11" s="165"/>
      <c r="D11" s="166"/>
      <c r="E11" s="31"/>
      <c r="F11" s="44">
        <f t="shared" ref="F11:F70" si="0">F10+G10+H10+I10+J10</f>
        <v>58000</v>
      </c>
      <c r="G11" s="45"/>
      <c r="H11" s="45"/>
      <c r="I11" s="46"/>
      <c r="J11" s="47"/>
      <c r="K11" s="48"/>
      <c r="L11" s="49"/>
      <c r="M11" s="50">
        <f>M10-((G11+I11)*data!$B$22+(H11+J11)*data!$B$23)/100+L11</f>
        <v>20</v>
      </c>
      <c r="N11" s="51">
        <f>WEEKDAY($A11,2)</f>
        <v>4</v>
      </c>
      <c r="O11" s="52"/>
      <c r="P11" s="104"/>
      <c r="Q11" s="53"/>
      <c r="R11" s="41"/>
      <c r="S11" s="31"/>
      <c r="T11" s="31"/>
      <c r="U11" s="31"/>
      <c r="V11" s="31"/>
      <c r="W11" s="31"/>
      <c r="X11" s="31"/>
      <c r="Y11" s="31"/>
      <c r="Z11" s="31"/>
    </row>
    <row r="12" spans="1:26" s="43" customFormat="1" ht="11.25" x14ac:dyDescent="0.2">
      <c r="A12" s="164"/>
      <c r="B12" s="167"/>
      <c r="C12" s="168"/>
      <c r="D12" s="169"/>
      <c r="E12" s="31"/>
      <c r="F12" s="44">
        <f t="shared" si="0"/>
        <v>58000</v>
      </c>
      <c r="G12" s="45"/>
      <c r="H12" s="45"/>
      <c r="I12" s="46"/>
      <c r="J12" s="47"/>
      <c r="K12" s="48"/>
      <c r="L12" s="49"/>
      <c r="M12" s="50">
        <f>M11-((G12+I12)*data!$B$22+(H12+J12)*data!$B$23)/100+L12</f>
        <v>20</v>
      </c>
      <c r="N12" s="51">
        <f>WEEKDAY($A11,2)</f>
        <v>4</v>
      </c>
      <c r="O12" s="52"/>
      <c r="P12" s="41"/>
      <c r="Q12" s="53"/>
      <c r="R12" s="41"/>
      <c r="S12" s="31"/>
      <c r="T12" s="31"/>
      <c r="U12" s="31"/>
      <c r="V12" s="31"/>
      <c r="W12" s="31"/>
      <c r="X12" s="31"/>
      <c r="Y12" s="31"/>
      <c r="Z12" s="31"/>
    </row>
    <row r="13" spans="1:26" s="43" customFormat="1" ht="11.25" x14ac:dyDescent="0.2">
      <c r="A13" s="164">
        <f>A11+1</f>
        <v>40942</v>
      </c>
      <c r="B13" s="170"/>
      <c r="C13" s="170"/>
      <c r="D13" s="171"/>
      <c r="E13" s="31"/>
      <c r="F13" s="44">
        <f t="shared" si="0"/>
        <v>58000</v>
      </c>
      <c r="G13" s="45"/>
      <c r="H13" s="45"/>
      <c r="I13" s="46"/>
      <c r="J13" s="47"/>
      <c r="K13" s="48"/>
      <c r="L13" s="49"/>
      <c r="M13" s="50">
        <f>M12-((G13+I13)*data!$B$22+(H13+J13)*data!$B$23)/100+L13</f>
        <v>20</v>
      </c>
      <c r="N13" s="51">
        <f>WEEKDAY($A13,2)</f>
        <v>5</v>
      </c>
      <c r="O13" s="52"/>
      <c r="P13" s="41"/>
      <c r="Q13" s="53"/>
      <c r="R13" s="41"/>
      <c r="S13" s="31"/>
      <c r="T13" s="31"/>
      <c r="U13" s="31"/>
      <c r="V13" s="31"/>
      <c r="W13" s="31"/>
      <c r="X13" s="31"/>
      <c r="Y13" s="31"/>
      <c r="Z13" s="31"/>
    </row>
    <row r="14" spans="1:26" s="43" customFormat="1" ht="11.25" x14ac:dyDescent="0.2">
      <c r="A14" s="164"/>
      <c r="B14" s="170"/>
      <c r="C14" s="170"/>
      <c r="D14" s="171"/>
      <c r="E14" s="31"/>
      <c r="F14" s="44">
        <f t="shared" si="0"/>
        <v>58000</v>
      </c>
      <c r="G14" s="45"/>
      <c r="H14" s="45"/>
      <c r="I14" s="46"/>
      <c r="J14" s="47"/>
      <c r="K14" s="48"/>
      <c r="L14" s="49"/>
      <c r="M14" s="50">
        <f>M13-((G14+I14)*data!$B$22+(H14+J14)*data!$B$23)/100+L14</f>
        <v>20</v>
      </c>
      <c r="N14" s="51">
        <f>WEEKDAY($A13,2)</f>
        <v>5</v>
      </c>
      <c r="O14" s="52"/>
      <c r="P14" s="41"/>
      <c r="Q14" s="53"/>
      <c r="R14" s="41"/>
      <c r="S14" s="31"/>
      <c r="T14" s="31"/>
      <c r="U14" s="31"/>
      <c r="V14" s="31"/>
      <c r="W14" s="31"/>
      <c r="X14" s="31"/>
      <c r="Y14" s="31"/>
      <c r="Z14" s="31"/>
    </row>
    <row r="15" spans="1:26" s="43" customFormat="1" ht="11.25" x14ac:dyDescent="0.2">
      <c r="A15" s="164">
        <f>A13+1</f>
        <v>40943</v>
      </c>
      <c r="B15" s="170"/>
      <c r="C15" s="170"/>
      <c r="D15" s="171"/>
      <c r="E15" s="31"/>
      <c r="F15" s="44">
        <f t="shared" si="0"/>
        <v>58000</v>
      </c>
      <c r="G15" s="45"/>
      <c r="H15" s="45"/>
      <c r="I15" s="46"/>
      <c r="J15" s="47"/>
      <c r="K15" s="48"/>
      <c r="L15" s="49"/>
      <c r="M15" s="50">
        <f>M14-((G15+I15)*data!$B$22+(H15+J15)*data!$B$23)/100+L15</f>
        <v>20</v>
      </c>
      <c r="N15" s="51">
        <f>WEEKDAY($A15,2)</f>
        <v>6</v>
      </c>
      <c r="O15" s="52"/>
      <c r="P15" s="41"/>
      <c r="Q15" s="53"/>
      <c r="R15" s="41"/>
      <c r="S15" s="31"/>
      <c r="T15" s="31"/>
      <c r="U15" s="31"/>
      <c r="V15" s="31"/>
      <c r="W15" s="31"/>
      <c r="X15" s="31"/>
      <c r="Y15" s="31"/>
      <c r="Z15" s="31"/>
    </row>
    <row r="16" spans="1:26" s="43" customFormat="1" ht="11.25" x14ac:dyDescent="0.2">
      <c r="A16" s="164"/>
      <c r="B16" s="170"/>
      <c r="C16" s="170"/>
      <c r="D16" s="171"/>
      <c r="E16" s="31"/>
      <c r="F16" s="44">
        <f t="shared" si="0"/>
        <v>58000</v>
      </c>
      <c r="G16" s="45"/>
      <c r="H16" s="45"/>
      <c r="I16" s="46"/>
      <c r="J16" s="47"/>
      <c r="K16" s="48"/>
      <c r="L16" s="49"/>
      <c r="M16" s="50">
        <f>M15-((G16+I16)*data!$B$22+(H16+J16)*data!$B$23)/100+L16</f>
        <v>20</v>
      </c>
      <c r="N16" s="51">
        <f>WEEKDAY($A15,2)</f>
        <v>6</v>
      </c>
      <c r="O16" s="52"/>
      <c r="P16" s="41"/>
      <c r="Q16" s="53"/>
      <c r="R16" s="41"/>
      <c r="S16" s="31"/>
      <c r="T16" s="31"/>
      <c r="U16" s="31"/>
      <c r="V16" s="31"/>
      <c r="W16" s="31"/>
      <c r="X16" s="31"/>
      <c r="Y16" s="31"/>
      <c r="Z16" s="31"/>
    </row>
    <row r="17" spans="1:26" s="43" customFormat="1" ht="11.25" x14ac:dyDescent="0.2">
      <c r="A17" s="164">
        <f>A15+1</f>
        <v>40944</v>
      </c>
      <c r="B17" s="165"/>
      <c r="C17" s="165"/>
      <c r="D17" s="166"/>
      <c r="E17" s="31"/>
      <c r="F17" s="44">
        <f t="shared" si="0"/>
        <v>58000</v>
      </c>
      <c r="G17" s="45"/>
      <c r="H17" s="45"/>
      <c r="I17" s="46"/>
      <c r="J17" s="47"/>
      <c r="K17" s="48"/>
      <c r="L17" s="49"/>
      <c r="M17" s="50">
        <f>M16-((G17+I17)*data!$B$22+(H17+J17)*data!$B$23)/100+L17</f>
        <v>20</v>
      </c>
      <c r="N17" s="51">
        <f>WEEKDAY($A17,2)</f>
        <v>7</v>
      </c>
      <c r="O17" s="52"/>
      <c r="P17" s="41"/>
      <c r="Q17" s="53"/>
      <c r="R17" s="41"/>
      <c r="S17" s="31"/>
      <c r="T17" s="31"/>
      <c r="U17" s="31"/>
      <c r="V17" s="31"/>
      <c r="W17" s="31"/>
      <c r="X17" s="31"/>
      <c r="Y17" s="31"/>
      <c r="Z17" s="31"/>
    </row>
    <row r="18" spans="1:26" s="43" customFormat="1" ht="11.25" x14ac:dyDescent="0.2">
      <c r="A18" s="164"/>
      <c r="B18" s="170"/>
      <c r="C18" s="170"/>
      <c r="D18" s="171"/>
      <c r="E18" s="31"/>
      <c r="F18" s="44">
        <f t="shared" si="0"/>
        <v>58000</v>
      </c>
      <c r="G18" s="45"/>
      <c r="H18" s="45"/>
      <c r="I18" s="46"/>
      <c r="J18" s="47"/>
      <c r="K18" s="48"/>
      <c r="L18" s="49"/>
      <c r="M18" s="50">
        <f>M17-((G18+I18)*data!$B$22+(H18+J18)*data!$B$23)/100+L18</f>
        <v>20</v>
      </c>
      <c r="N18" s="51">
        <f>WEEKDAY($A17,2)</f>
        <v>7</v>
      </c>
      <c r="O18" s="52"/>
      <c r="P18" s="41"/>
      <c r="Q18" s="53"/>
      <c r="R18" s="41"/>
      <c r="S18" s="31"/>
      <c r="T18" s="31"/>
      <c r="U18" s="31"/>
      <c r="V18" s="31"/>
      <c r="W18" s="31"/>
      <c r="X18" s="31"/>
      <c r="Y18" s="31"/>
      <c r="Z18" s="31"/>
    </row>
    <row r="19" spans="1:26" s="43" customFormat="1" ht="11.25" x14ac:dyDescent="0.2">
      <c r="A19" s="164">
        <f>A17+1</f>
        <v>40945</v>
      </c>
      <c r="B19" s="165"/>
      <c r="C19" s="165"/>
      <c r="D19" s="166"/>
      <c r="E19" s="31"/>
      <c r="F19" s="44">
        <f t="shared" si="0"/>
        <v>58000</v>
      </c>
      <c r="G19" s="45"/>
      <c r="H19" s="45"/>
      <c r="I19" s="46"/>
      <c r="J19" s="47"/>
      <c r="K19" s="48"/>
      <c r="L19" s="49"/>
      <c r="M19" s="50">
        <f>M18-((G19+I19)*data!$B$22+(H19+J19)*data!$B$23)/100+L19</f>
        <v>20</v>
      </c>
      <c r="N19" s="51">
        <f>WEEKDAY($A19,2)</f>
        <v>1</v>
      </c>
      <c r="O19" s="52"/>
      <c r="P19" s="41"/>
      <c r="Q19" s="53"/>
      <c r="R19" s="41"/>
      <c r="S19" s="31"/>
      <c r="T19" s="31"/>
      <c r="U19" s="31"/>
      <c r="V19" s="31"/>
      <c r="W19" s="31"/>
      <c r="X19" s="31"/>
      <c r="Y19" s="31"/>
      <c r="Z19" s="31"/>
    </row>
    <row r="20" spans="1:26" s="43" customFormat="1" ht="11.25" x14ac:dyDescent="0.2">
      <c r="A20" s="164"/>
      <c r="B20" s="170"/>
      <c r="C20" s="170"/>
      <c r="D20" s="171"/>
      <c r="E20" s="31"/>
      <c r="F20" s="44">
        <f t="shared" si="0"/>
        <v>58000</v>
      </c>
      <c r="G20" s="45"/>
      <c r="H20" s="45"/>
      <c r="I20" s="46"/>
      <c r="J20" s="47"/>
      <c r="K20" s="48"/>
      <c r="L20" s="49"/>
      <c r="M20" s="50">
        <f>M19-((G20+I20)*data!$B$22+(H20+J20)*data!$B$23)/100+L20</f>
        <v>20</v>
      </c>
      <c r="N20" s="51">
        <f>WEEKDAY($A19,2)</f>
        <v>1</v>
      </c>
      <c r="O20" s="52"/>
      <c r="P20" s="41"/>
      <c r="Q20" s="53"/>
      <c r="R20" s="41"/>
      <c r="S20" s="31"/>
      <c r="T20" s="31"/>
      <c r="U20" s="31"/>
      <c r="V20" s="31"/>
      <c r="W20" s="31"/>
      <c r="X20" s="31"/>
      <c r="Y20" s="31"/>
      <c r="Z20" s="31"/>
    </row>
    <row r="21" spans="1:26" s="43" customFormat="1" ht="11.25" x14ac:dyDescent="0.2">
      <c r="A21" s="164">
        <f>A19+1</f>
        <v>40946</v>
      </c>
      <c r="B21" s="165"/>
      <c r="C21" s="165"/>
      <c r="D21" s="166"/>
      <c r="E21" s="31"/>
      <c r="F21" s="44">
        <f t="shared" si="0"/>
        <v>58000</v>
      </c>
      <c r="G21" s="45"/>
      <c r="H21" s="45"/>
      <c r="I21" s="46"/>
      <c r="J21" s="47"/>
      <c r="K21" s="48"/>
      <c r="L21" s="49"/>
      <c r="M21" s="50">
        <f>M20-((G21+I21)*data!$B$22+(H21+J21)*data!$B$23)/100+L21</f>
        <v>20</v>
      </c>
      <c r="N21" s="51">
        <f>WEEKDAY($A21,2)</f>
        <v>2</v>
      </c>
      <c r="O21" s="52"/>
      <c r="P21" s="41"/>
      <c r="Q21" s="53"/>
      <c r="R21" s="41"/>
      <c r="S21" s="105">
        <v>38783</v>
      </c>
      <c r="T21" s="106" t="s">
        <v>55</v>
      </c>
      <c r="U21" s="106" t="s">
        <v>56</v>
      </c>
      <c r="V21" s="106">
        <v>38.090000000000003</v>
      </c>
      <c r="W21" s="106" t="s">
        <v>57</v>
      </c>
      <c r="X21" s="107">
        <v>1451.2</v>
      </c>
      <c r="Y21" s="31"/>
      <c r="Z21" s="31"/>
    </row>
    <row r="22" spans="1:26" s="43" customFormat="1" ht="11.25" x14ac:dyDescent="0.2">
      <c r="A22" s="164"/>
      <c r="B22" s="170"/>
      <c r="C22" s="170"/>
      <c r="D22" s="171"/>
      <c r="E22" s="31"/>
      <c r="F22" s="44">
        <f t="shared" si="0"/>
        <v>58000</v>
      </c>
      <c r="G22" s="45"/>
      <c r="H22" s="45"/>
      <c r="I22" s="46"/>
      <c r="J22" s="47"/>
      <c r="K22" s="48"/>
      <c r="L22" s="49"/>
      <c r="M22" s="50">
        <f>M21-((G22+I22)*data!$B$22+(H22+J22)*data!$B$23)/100+L22</f>
        <v>20</v>
      </c>
      <c r="N22" s="51">
        <f>WEEKDAY($A21,2)</f>
        <v>2</v>
      </c>
      <c r="O22" s="52"/>
      <c r="P22" s="41"/>
      <c r="Q22" s="53"/>
      <c r="R22" s="41"/>
      <c r="S22" s="108"/>
      <c r="T22" s="109"/>
      <c r="U22" s="106" t="s">
        <v>58</v>
      </c>
      <c r="V22" s="106">
        <v>26.06</v>
      </c>
      <c r="W22" s="106" t="s">
        <v>57</v>
      </c>
      <c r="X22" s="107">
        <v>1003.3</v>
      </c>
      <c r="Y22" s="31"/>
      <c r="Z22" s="31"/>
    </row>
    <row r="23" spans="1:26" s="43" customFormat="1" ht="11.25" x14ac:dyDescent="0.2">
      <c r="A23" s="164">
        <f>A21+1</f>
        <v>40947</v>
      </c>
      <c r="B23" s="165"/>
      <c r="C23" s="165"/>
      <c r="D23" s="166"/>
      <c r="E23" s="31"/>
      <c r="F23" s="44">
        <f t="shared" si="0"/>
        <v>58000</v>
      </c>
      <c r="G23" s="45"/>
      <c r="H23" s="45"/>
      <c r="I23" s="46"/>
      <c r="J23" s="47"/>
      <c r="K23" s="48"/>
      <c r="L23" s="49"/>
      <c r="M23" s="50">
        <f>M22-((G23+I23)*data!$B$22+(H23+J23)*data!$B$23)/100+L23</f>
        <v>20</v>
      </c>
      <c r="N23" s="51">
        <f>WEEKDAY($A23,2)</f>
        <v>3</v>
      </c>
      <c r="O23" s="52"/>
      <c r="P23" s="41"/>
      <c r="Q23" s="53"/>
      <c r="R23" s="41"/>
      <c r="S23" s="105">
        <v>38784</v>
      </c>
      <c r="T23" s="106" t="s">
        <v>55</v>
      </c>
      <c r="U23" s="106" t="s">
        <v>59</v>
      </c>
      <c r="V23" s="106">
        <v>33.619999999999997</v>
      </c>
      <c r="W23" s="106" t="s">
        <v>57</v>
      </c>
      <c r="X23" s="107">
        <v>1307.8</v>
      </c>
      <c r="Y23" s="31"/>
      <c r="Z23" s="31"/>
    </row>
    <row r="24" spans="1:26" s="43" customFormat="1" ht="11.25" x14ac:dyDescent="0.2">
      <c r="A24" s="164"/>
      <c r="B24" s="170"/>
      <c r="C24" s="170"/>
      <c r="D24" s="171"/>
      <c r="E24" s="31"/>
      <c r="F24" s="44">
        <f t="shared" si="0"/>
        <v>58000</v>
      </c>
      <c r="G24" s="45"/>
      <c r="H24" s="45"/>
      <c r="I24" s="46"/>
      <c r="J24" s="47"/>
      <c r="K24" s="48"/>
      <c r="L24" s="49"/>
      <c r="M24" s="50">
        <f>M23-((G24+I24)*data!$B$22+(H24+J24)*data!$B$23)/100+L24</f>
        <v>20</v>
      </c>
      <c r="N24" s="51">
        <f>WEEKDAY($A23,2)</f>
        <v>3</v>
      </c>
      <c r="O24" s="52"/>
      <c r="P24" s="41"/>
      <c r="Q24" s="53"/>
      <c r="R24" s="41"/>
      <c r="S24" s="31"/>
      <c r="T24" s="31"/>
      <c r="U24" s="31"/>
      <c r="V24" s="31"/>
      <c r="W24" s="31"/>
      <c r="X24" s="31"/>
      <c r="Y24" s="31"/>
      <c r="Z24" s="31"/>
    </row>
    <row r="25" spans="1:26" s="43" customFormat="1" ht="11.25" x14ac:dyDescent="0.2">
      <c r="A25" s="164">
        <f>A23+1</f>
        <v>40948</v>
      </c>
      <c r="B25" s="165"/>
      <c r="C25" s="165"/>
      <c r="D25" s="166"/>
      <c r="E25" s="31"/>
      <c r="F25" s="44">
        <f t="shared" si="0"/>
        <v>58000</v>
      </c>
      <c r="G25" s="45"/>
      <c r="H25" s="45"/>
      <c r="I25" s="46"/>
      <c r="J25" s="47"/>
      <c r="K25" s="48"/>
      <c r="L25" s="49"/>
      <c r="M25" s="50">
        <f>M24-((G25+I25)*data!$B$22+(H25+J25)*data!$B$23)/100+L25</f>
        <v>20</v>
      </c>
      <c r="N25" s="51">
        <f>WEEKDAY($A25,2)</f>
        <v>4</v>
      </c>
      <c r="O25" s="52"/>
      <c r="P25" s="41"/>
      <c r="Q25" s="53"/>
      <c r="R25" s="41"/>
      <c r="S25" s="31"/>
      <c r="T25" s="31"/>
      <c r="U25" s="31"/>
      <c r="V25" s="31"/>
      <c r="W25" s="31"/>
      <c r="X25" s="31"/>
      <c r="Y25" s="31"/>
      <c r="Z25" s="31"/>
    </row>
    <row r="26" spans="1:26" s="43" customFormat="1" ht="11.25" x14ac:dyDescent="0.2">
      <c r="A26" s="164"/>
      <c r="B26" s="170"/>
      <c r="C26" s="170"/>
      <c r="D26" s="171"/>
      <c r="E26" s="31"/>
      <c r="F26" s="44">
        <f t="shared" si="0"/>
        <v>58000</v>
      </c>
      <c r="G26" s="45"/>
      <c r="H26" s="45"/>
      <c r="I26" s="46"/>
      <c r="J26" s="47"/>
      <c r="K26" s="48"/>
      <c r="L26" s="49"/>
      <c r="M26" s="50">
        <f>M25-((G26+I26)*data!$B$22+(H26+J26)*data!$B$23)/100+L26</f>
        <v>20</v>
      </c>
      <c r="N26" s="51">
        <f>WEEKDAY($A25,2)</f>
        <v>4</v>
      </c>
      <c r="O26" s="52"/>
      <c r="P26" s="41"/>
      <c r="Q26" s="53"/>
      <c r="R26" s="41"/>
      <c r="S26" s="31"/>
      <c r="T26" s="31"/>
      <c r="U26" s="31"/>
      <c r="V26" s="31"/>
      <c r="W26" s="31"/>
      <c r="X26" s="31"/>
      <c r="Y26" s="31"/>
      <c r="Z26" s="31"/>
    </row>
    <row r="27" spans="1:26" s="43" customFormat="1" ht="11.25" x14ac:dyDescent="0.2">
      <c r="A27" s="164">
        <f>A25+1</f>
        <v>40949</v>
      </c>
      <c r="B27" s="170"/>
      <c r="C27" s="170"/>
      <c r="D27" s="171"/>
      <c r="E27" s="31"/>
      <c r="F27" s="44">
        <f t="shared" si="0"/>
        <v>58000</v>
      </c>
      <c r="G27" s="45"/>
      <c r="H27" s="45"/>
      <c r="I27" s="46"/>
      <c r="J27" s="47"/>
      <c r="K27" s="48"/>
      <c r="L27" s="49"/>
      <c r="M27" s="50">
        <f>M26-((G27+I27)*data!$B$22+(H27+J27)*data!$B$23)/100+L27</f>
        <v>20</v>
      </c>
      <c r="N27" s="51">
        <f>WEEKDAY($A27,2)</f>
        <v>5</v>
      </c>
      <c r="O27" s="52"/>
      <c r="P27" s="41"/>
      <c r="Q27" s="53"/>
      <c r="R27" s="41"/>
      <c r="S27" s="31"/>
      <c r="T27" s="31"/>
      <c r="U27" s="31"/>
      <c r="V27" s="31"/>
      <c r="W27" s="31"/>
      <c r="X27" s="31"/>
      <c r="Y27" s="31"/>
      <c r="Z27" s="31"/>
    </row>
    <row r="28" spans="1:26" s="43" customFormat="1" ht="11.25" x14ac:dyDescent="0.2">
      <c r="A28" s="164"/>
      <c r="B28" s="170"/>
      <c r="C28" s="170"/>
      <c r="D28" s="171"/>
      <c r="E28" s="31"/>
      <c r="F28" s="44">
        <f t="shared" si="0"/>
        <v>58000</v>
      </c>
      <c r="G28" s="45"/>
      <c r="H28" s="45"/>
      <c r="I28" s="46"/>
      <c r="J28" s="47"/>
      <c r="K28" s="48"/>
      <c r="L28" s="49"/>
      <c r="M28" s="50">
        <f>M27-((G28+I28)*data!$B$22+(H28+J28)*data!$B$23)/100+L28</f>
        <v>20</v>
      </c>
      <c r="N28" s="51">
        <f>WEEKDAY($A27,2)</f>
        <v>5</v>
      </c>
      <c r="O28" s="52"/>
      <c r="P28" s="41"/>
      <c r="Q28" s="53"/>
      <c r="R28" s="41"/>
      <c r="S28" s="31"/>
      <c r="T28" s="31"/>
      <c r="U28" s="31"/>
      <c r="V28" s="31"/>
      <c r="W28" s="31"/>
      <c r="X28" s="31"/>
      <c r="Y28" s="31"/>
      <c r="Z28" s="31"/>
    </row>
    <row r="29" spans="1:26" s="43" customFormat="1" ht="11.25" x14ac:dyDescent="0.2">
      <c r="A29" s="164">
        <f>A27+1</f>
        <v>40950</v>
      </c>
      <c r="B29" s="170"/>
      <c r="C29" s="170"/>
      <c r="D29" s="171"/>
      <c r="E29" s="31"/>
      <c r="F29" s="44">
        <f t="shared" si="0"/>
        <v>58000</v>
      </c>
      <c r="G29" s="45"/>
      <c r="H29" s="45"/>
      <c r="I29" s="46"/>
      <c r="J29" s="47"/>
      <c r="K29" s="48"/>
      <c r="L29" s="49"/>
      <c r="M29" s="50">
        <f>M28-((G29+I29)*data!$B$22+(H29+J29)*data!$B$23)/100+L29</f>
        <v>20</v>
      </c>
      <c r="N29" s="51">
        <f>WEEKDAY($A29,2)</f>
        <v>6</v>
      </c>
      <c r="O29" s="52"/>
      <c r="P29" s="41"/>
      <c r="Q29" s="53"/>
      <c r="R29" s="41"/>
      <c r="S29" s="31"/>
      <c r="T29" s="31"/>
      <c r="U29" s="31"/>
      <c r="V29" s="31"/>
      <c r="W29" s="31"/>
      <c r="X29" s="31"/>
      <c r="Y29" s="31"/>
      <c r="Z29" s="31"/>
    </row>
    <row r="30" spans="1:26" s="43" customFormat="1" ht="11.25" x14ac:dyDescent="0.2">
      <c r="A30" s="164"/>
      <c r="B30" s="170"/>
      <c r="C30" s="170"/>
      <c r="D30" s="171"/>
      <c r="E30" s="31"/>
      <c r="F30" s="44">
        <f t="shared" si="0"/>
        <v>58000</v>
      </c>
      <c r="G30" s="45"/>
      <c r="H30" s="45"/>
      <c r="I30" s="46"/>
      <c r="J30" s="47"/>
      <c r="K30" s="48"/>
      <c r="L30" s="49"/>
      <c r="M30" s="50">
        <f>M29-((G30+I30)*data!$B$22+(H30+J30)*data!$B$23)/100+L30</f>
        <v>20</v>
      </c>
      <c r="N30" s="51">
        <f>WEEKDAY($A29,2)</f>
        <v>6</v>
      </c>
      <c r="O30" s="52"/>
      <c r="P30" s="41"/>
      <c r="Q30" s="53"/>
      <c r="R30" s="41"/>
      <c r="S30" s="31"/>
      <c r="T30" s="31"/>
      <c r="U30" s="31"/>
      <c r="V30" s="31"/>
      <c r="W30" s="31"/>
      <c r="X30" s="31"/>
      <c r="Y30" s="31"/>
      <c r="Z30" s="31"/>
    </row>
    <row r="31" spans="1:26" s="43" customFormat="1" ht="11.25" x14ac:dyDescent="0.2">
      <c r="A31" s="164">
        <f>A29+1</f>
        <v>40951</v>
      </c>
      <c r="B31" s="165"/>
      <c r="C31" s="165"/>
      <c r="D31" s="166"/>
      <c r="E31" s="31"/>
      <c r="F31" s="44">
        <f t="shared" si="0"/>
        <v>58000</v>
      </c>
      <c r="G31" s="45"/>
      <c r="H31" s="45"/>
      <c r="I31" s="46"/>
      <c r="J31" s="47"/>
      <c r="K31" s="48"/>
      <c r="L31" s="49"/>
      <c r="M31" s="50">
        <f>M30-((G31+I31)*data!$B$22+(H31+J31)*data!$B$23)/100+L31</f>
        <v>20</v>
      </c>
      <c r="N31" s="51">
        <f>WEEKDAY($A31,2)</f>
        <v>7</v>
      </c>
      <c r="O31" s="52"/>
      <c r="P31" s="41"/>
      <c r="Q31" s="53"/>
      <c r="R31" s="41"/>
      <c r="S31" s="31"/>
      <c r="T31" s="31"/>
      <c r="U31" s="31"/>
      <c r="V31" s="31"/>
      <c r="W31" s="31"/>
      <c r="X31" s="31"/>
      <c r="Y31" s="31"/>
      <c r="Z31" s="31"/>
    </row>
    <row r="32" spans="1:26" s="43" customFormat="1" ht="11.25" x14ac:dyDescent="0.2">
      <c r="A32" s="164"/>
      <c r="B32" s="170"/>
      <c r="C32" s="170"/>
      <c r="D32" s="171"/>
      <c r="E32" s="31"/>
      <c r="F32" s="44">
        <f t="shared" si="0"/>
        <v>58000</v>
      </c>
      <c r="G32" s="45"/>
      <c r="H32" s="45"/>
      <c r="I32" s="46"/>
      <c r="J32" s="47"/>
      <c r="K32" s="48"/>
      <c r="L32" s="49"/>
      <c r="M32" s="50">
        <f>M31-((G32+I32)*data!$B$22+(H32+J32)*data!$B$23)/100+L32</f>
        <v>20</v>
      </c>
      <c r="N32" s="51">
        <f>WEEKDAY($A31,2)</f>
        <v>7</v>
      </c>
      <c r="O32" s="52"/>
      <c r="P32" s="41"/>
      <c r="Q32" s="53"/>
      <c r="R32" s="41"/>
      <c r="S32" s="31"/>
      <c r="T32" s="31"/>
      <c r="U32" s="31"/>
      <c r="V32" s="31"/>
      <c r="W32" s="31"/>
      <c r="X32" s="31"/>
      <c r="Y32" s="31"/>
      <c r="Z32" s="31"/>
    </row>
    <row r="33" spans="1:26" s="43" customFormat="1" ht="11.25" x14ac:dyDescent="0.2">
      <c r="A33" s="164">
        <f>A31+1</f>
        <v>40952</v>
      </c>
      <c r="B33" s="165"/>
      <c r="C33" s="165"/>
      <c r="D33" s="166"/>
      <c r="E33" s="31"/>
      <c r="F33" s="44">
        <f t="shared" si="0"/>
        <v>58000</v>
      </c>
      <c r="G33" s="45"/>
      <c r="H33" s="45"/>
      <c r="I33" s="46"/>
      <c r="J33" s="47"/>
      <c r="K33" s="48"/>
      <c r="L33" s="49"/>
      <c r="M33" s="50">
        <f>M32-((G33+I33)*data!$B$22+(H33+J33)*data!$B$23)/100+L33</f>
        <v>20</v>
      </c>
      <c r="N33" s="51">
        <f>WEEKDAY($A33,2)</f>
        <v>1</v>
      </c>
      <c r="O33" s="52"/>
      <c r="P33" s="41"/>
      <c r="Q33" s="53"/>
      <c r="R33" s="41"/>
      <c r="S33" s="31"/>
      <c r="T33" s="31"/>
      <c r="U33" s="31"/>
      <c r="V33" s="31"/>
      <c r="W33" s="31"/>
      <c r="X33" s="31"/>
      <c r="Y33" s="31"/>
      <c r="Z33" s="31"/>
    </row>
    <row r="34" spans="1:26" s="43" customFormat="1" ht="11.25" x14ac:dyDescent="0.2">
      <c r="A34" s="164"/>
      <c r="B34" s="170"/>
      <c r="C34" s="170"/>
      <c r="D34" s="171"/>
      <c r="E34" s="31"/>
      <c r="F34" s="44">
        <f t="shared" si="0"/>
        <v>58000</v>
      </c>
      <c r="G34" s="45"/>
      <c r="H34" s="45"/>
      <c r="I34" s="46"/>
      <c r="J34" s="47"/>
      <c r="K34" s="48"/>
      <c r="L34" s="49"/>
      <c r="M34" s="50">
        <f>M33-((G34+I34)*data!$B$22+(H34+J34)*data!$B$23)/100+L34</f>
        <v>20</v>
      </c>
      <c r="N34" s="51">
        <f>WEEKDAY($A33,2)</f>
        <v>1</v>
      </c>
      <c r="O34" s="52"/>
      <c r="P34" s="41"/>
      <c r="Q34" s="53"/>
      <c r="R34" s="41"/>
      <c r="S34" s="31"/>
      <c r="T34" s="31"/>
      <c r="U34" s="31"/>
      <c r="V34" s="31"/>
      <c r="W34" s="31"/>
      <c r="X34" s="31"/>
      <c r="Y34" s="31"/>
      <c r="Z34" s="31"/>
    </row>
    <row r="35" spans="1:26" s="43" customFormat="1" ht="11.25" x14ac:dyDescent="0.2">
      <c r="A35" s="164">
        <f>A33+1</f>
        <v>40953</v>
      </c>
      <c r="B35" s="165"/>
      <c r="C35" s="165"/>
      <c r="D35" s="166"/>
      <c r="E35" s="31"/>
      <c r="F35" s="44">
        <f t="shared" si="0"/>
        <v>58000</v>
      </c>
      <c r="G35" s="45"/>
      <c r="H35" s="45"/>
      <c r="I35" s="46"/>
      <c r="J35" s="47"/>
      <c r="K35" s="48"/>
      <c r="L35" s="49"/>
      <c r="M35" s="50">
        <f>M34-((G35+I35)*data!$B$22+(H35+J35)*data!$B$23)/100+L35</f>
        <v>20</v>
      </c>
      <c r="N35" s="51">
        <f>WEEKDAY($A35,2)</f>
        <v>2</v>
      </c>
      <c r="O35" s="52"/>
      <c r="P35" s="41"/>
      <c r="Q35" s="53"/>
      <c r="R35" s="41"/>
      <c r="S35" s="31"/>
      <c r="T35" s="31"/>
      <c r="U35" s="31"/>
      <c r="V35" s="31"/>
      <c r="W35" s="31"/>
      <c r="X35" s="31"/>
      <c r="Y35" s="31"/>
      <c r="Z35" s="31"/>
    </row>
    <row r="36" spans="1:26" s="43" customFormat="1" ht="11.25" x14ac:dyDescent="0.2">
      <c r="A36" s="164"/>
      <c r="B36" s="170"/>
      <c r="C36" s="170"/>
      <c r="D36" s="171"/>
      <c r="E36" s="31"/>
      <c r="F36" s="44">
        <f t="shared" si="0"/>
        <v>58000</v>
      </c>
      <c r="G36" s="45"/>
      <c r="H36" s="45"/>
      <c r="I36" s="46"/>
      <c r="J36" s="47"/>
      <c r="K36" s="48"/>
      <c r="L36" s="49"/>
      <c r="M36" s="50">
        <f>M35-((G36+I36)*data!$B$22+(H36+J36)*data!$B$23)/100+L36</f>
        <v>20</v>
      </c>
      <c r="N36" s="51">
        <f>WEEKDAY($A35,2)</f>
        <v>2</v>
      </c>
      <c r="O36" s="52"/>
      <c r="P36" s="41"/>
      <c r="Q36" s="53"/>
      <c r="R36" s="41"/>
      <c r="S36" s="31"/>
      <c r="T36" s="31"/>
      <c r="U36" s="31"/>
      <c r="V36" s="31"/>
      <c r="W36" s="31"/>
      <c r="X36" s="31"/>
      <c r="Y36" s="31"/>
      <c r="Z36" s="31"/>
    </row>
    <row r="37" spans="1:26" s="43" customFormat="1" ht="11.25" x14ac:dyDescent="0.2">
      <c r="A37" s="164">
        <f>A35+1</f>
        <v>40954</v>
      </c>
      <c r="B37" s="165"/>
      <c r="C37" s="165"/>
      <c r="D37" s="166"/>
      <c r="E37" s="31"/>
      <c r="F37" s="44">
        <f t="shared" si="0"/>
        <v>58000</v>
      </c>
      <c r="G37" s="45"/>
      <c r="H37" s="45"/>
      <c r="I37" s="46"/>
      <c r="J37" s="47"/>
      <c r="K37" s="48"/>
      <c r="L37" s="49"/>
      <c r="M37" s="50">
        <f>M36-((G37+I37)*data!$B$22+(H37+J37)*data!$B$23)/100+L37</f>
        <v>20</v>
      </c>
      <c r="N37" s="51">
        <f>WEEKDAY($A37,2)</f>
        <v>3</v>
      </c>
      <c r="O37" s="52"/>
      <c r="P37" s="41"/>
      <c r="Q37" s="53"/>
      <c r="R37" s="41"/>
      <c r="S37" s="31"/>
      <c r="T37" s="31"/>
      <c r="U37" s="31"/>
      <c r="V37" s="31"/>
      <c r="W37" s="31"/>
      <c r="X37" s="31"/>
      <c r="Y37" s="31"/>
      <c r="Z37" s="31"/>
    </row>
    <row r="38" spans="1:26" s="43" customFormat="1" ht="11.25" x14ac:dyDescent="0.2">
      <c r="A38" s="164"/>
      <c r="B38" s="170"/>
      <c r="C38" s="170"/>
      <c r="D38" s="171"/>
      <c r="E38" s="31"/>
      <c r="F38" s="44">
        <f t="shared" si="0"/>
        <v>58000</v>
      </c>
      <c r="G38" s="45"/>
      <c r="H38" s="45"/>
      <c r="I38" s="46"/>
      <c r="J38" s="47"/>
      <c r="K38" s="48"/>
      <c r="L38" s="49"/>
      <c r="M38" s="50">
        <f>M37-((G38+I38)*data!$B$22+(H38+J38)*data!$B$23)/100+L38</f>
        <v>20</v>
      </c>
      <c r="N38" s="51">
        <f>WEEKDAY($A37,2)</f>
        <v>3</v>
      </c>
      <c r="O38" s="52"/>
      <c r="P38" s="41"/>
      <c r="Q38" s="53"/>
      <c r="R38" s="41"/>
      <c r="S38" s="31"/>
      <c r="T38" s="31"/>
      <c r="U38" s="31"/>
      <c r="V38" s="31"/>
      <c r="W38" s="31"/>
      <c r="X38" s="31"/>
      <c r="Y38" s="31"/>
      <c r="Z38" s="31"/>
    </row>
    <row r="39" spans="1:26" s="43" customFormat="1" ht="11.25" x14ac:dyDescent="0.2">
      <c r="A39" s="164">
        <f>A37+1</f>
        <v>40955</v>
      </c>
      <c r="B39" s="165"/>
      <c r="C39" s="165"/>
      <c r="D39" s="166"/>
      <c r="E39" s="31"/>
      <c r="F39" s="44">
        <f t="shared" si="0"/>
        <v>58000</v>
      </c>
      <c r="G39" s="45"/>
      <c r="H39" s="45"/>
      <c r="I39" s="46"/>
      <c r="J39" s="47"/>
      <c r="K39" s="48"/>
      <c r="L39" s="49"/>
      <c r="M39" s="50">
        <f>M38-((G39+I39)*data!$B$22+(H39+J39)*data!$B$23)/100+L39</f>
        <v>20</v>
      </c>
      <c r="N39" s="51">
        <f>WEEKDAY($A39,2)</f>
        <v>4</v>
      </c>
      <c r="O39" s="52"/>
      <c r="P39" s="41"/>
      <c r="Q39" s="53"/>
      <c r="R39" s="41"/>
      <c r="S39" s="31"/>
      <c r="T39" s="31"/>
      <c r="U39" s="31"/>
      <c r="V39" s="31"/>
      <c r="W39" s="31"/>
      <c r="X39" s="31"/>
      <c r="Y39" s="31"/>
      <c r="Z39" s="31"/>
    </row>
    <row r="40" spans="1:26" s="43" customFormat="1" ht="11.25" x14ac:dyDescent="0.2">
      <c r="A40" s="164"/>
      <c r="B40" s="170"/>
      <c r="C40" s="170"/>
      <c r="D40" s="171"/>
      <c r="E40" s="31"/>
      <c r="F40" s="44">
        <f t="shared" si="0"/>
        <v>58000</v>
      </c>
      <c r="G40" s="45"/>
      <c r="H40" s="45"/>
      <c r="I40" s="46"/>
      <c r="J40" s="47"/>
      <c r="K40" s="48"/>
      <c r="L40" s="49"/>
      <c r="M40" s="50">
        <f>M39-((G40+I40)*data!$B$22+(H40+J40)*data!$B$23)/100+L40</f>
        <v>20</v>
      </c>
      <c r="N40" s="51">
        <f>WEEKDAY($A39,2)</f>
        <v>4</v>
      </c>
      <c r="O40" s="52"/>
      <c r="P40" s="41"/>
      <c r="Q40" s="53"/>
      <c r="R40" s="41"/>
      <c r="S40" s="31"/>
      <c r="T40" s="31"/>
      <c r="U40" s="31"/>
      <c r="V40" s="31"/>
      <c r="W40" s="31"/>
      <c r="X40" s="31"/>
      <c r="Y40" s="31"/>
      <c r="Z40" s="31"/>
    </row>
    <row r="41" spans="1:26" s="43" customFormat="1" ht="11.25" x14ac:dyDescent="0.2">
      <c r="A41" s="164">
        <f>A39+1</f>
        <v>40956</v>
      </c>
      <c r="B41" s="170"/>
      <c r="C41" s="170"/>
      <c r="D41" s="171"/>
      <c r="E41" s="31"/>
      <c r="F41" s="44">
        <f t="shared" si="0"/>
        <v>58000</v>
      </c>
      <c r="G41" s="45"/>
      <c r="H41" s="45"/>
      <c r="I41" s="46"/>
      <c r="J41" s="47"/>
      <c r="K41" s="48"/>
      <c r="L41" s="49"/>
      <c r="M41" s="50">
        <f>M40-((G41+I41)*data!$B$22+(H41+J41)*data!$B$23)/100+L41</f>
        <v>20</v>
      </c>
      <c r="N41" s="51">
        <f>WEEKDAY($A41,2)</f>
        <v>5</v>
      </c>
      <c r="O41" s="52"/>
      <c r="P41" s="41"/>
      <c r="Q41" s="53"/>
      <c r="R41" s="41"/>
      <c r="S41" s="31"/>
      <c r="T41" s="31"/>
      <c r="U41" s="31"/>
      <c r="V41" s="31"/>
      <c r="W41" s="31"/>
      <c r="X41" s="31"/>
      <c r="Y41" s="31"/>
      <c r="Z41" s="31"/>
    </row>
    <row r="42" spans="1:26" s="43" customFormat="1" ht="11.25" x14ac:dyDescent="0.2">
      <c r="A42" s="164"/>
      <c r="B42" s="170"/>
      <c r="C42" s="170"/>
      <c r="D42" s="171"/>
      <c r="E42" s="31"/>
      <c r="F42" s="44">
        <f t="shared" si="0"/>
        <v>58000</v>
      </c>
      <c r="G42" s="45"/>
      <c r="H42" s="45"/>
      <c r="I42" s="46"/>
      <c r="J42" s="47"/>
      <c r="K42" s="48"/>
      <c r="L42" s="49"/>
      <c r="M42" s="50">
        <f>M41-((G42+I42)*data!$B$22+(H42+J42)*data!$B$23)/100+L42</f>
        <v>20</v>
      </c>
      <c r="N42" s="51">
        <f>WEEKDAY($A41,2)</f>
        <v>5</v>
      </c>
      <c r="O42" s="52"/>
      <c r="P42" s="41"/>
      <c r="Q42" s="53"/>
      <c r="R42" s="41"/>
      <c r="S42" s="31"/>
      <c r="T42" s="31"/>
      <c r="U42" s="31"/>
      <c r="V42" s="31"/>
      <c r="W42" s="31"/>
      <c r="X42" s="31"/>
      <c r="Y42" s="31"/>
      <c r="Z42" s="31"/>
    </row>
    <row r="43" spans="1:26" s="43" customFormat="1" ht="11.25" x14ac:dyDescent="0.2">
      <c r="A43" s="164">
        <f>A41+1</f>
        <v>40957</v>
      </c>
      <c r="B43" s="170"/>
      <c r="C43" s="170"/>
      <c r="D43" s="171"/>
      <c r="E43" s="31"/>
      <c r="F43" s="44">
        <f t="shared" si="0"/>
        <v>58000</v>
      </c>
      <c r="G43" s="45"/>
      <c r="H43" s="45"/>
      <c r="I43" s="46"/>
      <c r="J43" s="47"/>
      <c r="K43" s="48"/>
      <c r="L43" s="49"/>
      <c r="M43" s="50">
        <f>M42-((G43+I43)*data!$B$22+(H43+J43)*data!$B$23)/100+L43</f>
        <v>20</v>
      </c>
      <c r="N43" s="51">
        <f>WEEKDAY($A43,2)</f>
        <v>6</v>
      </c>
      <c r="O43" s="52"/>
      <c r="P43" s="41"/>
      <c r="Q43" s="53"/>
      <c r="R43" s="41"/>
      <c r="S43" s="31"/>
      <c r="T43" s="31"/>
      <c r="U43" s="31"/>
      <c r="V43" s="31"/>
      <c r="W43" s="31"/>
      <c r="X43" s="31"/>
      <c r="Y43" s="31"/>
      <c r="Z43" s="31"/>
    </row>
    <row r="44" spans="1:26" s="43" customFormat="1" ht="11.25" x14ac:dyDescent="0.2">
      <c r="A44" s="164"/>
      <c r="B44" s="170"/>
      <c r="C44" s="170"/>
      <c r="D44" s="171"/>
      <c r="E44" s="31"/>
      <c r="F44" s="44">
        <f t="shared" si="0"/>
        <v>58000</v>
      </c>
      <c r="G44" s="45"/>
      <c r="H44" s="45"/>
      <c r="I44" s="46"/>
      <c r="J44" s="47"/>
      <c r="K44" s="48"/>
      <c r="L44" s="49"/>
      <c r="M44" s="50">
        <f>M43-((G44+I44)*data!$B$22+(H44+J44)*data!$B$23)/100+L44</f>
        <v>20</v>
      </c>
      <c r="N44" s="51">
        <f>WEEKDAY($A43,2)</f>
        <v>6</v>
      </c>
      <c r="O44" s="52"/>
      <c r="P44" s="41"/>
      <c r="Q44" s="53"/>
      <c r="R44" s="41"/>
      <c r="S44" s="31"/>
      <c r="T44" s="31"/>
      <c r="U44" s="31"/>
      <c r="V44" s="31"/>
      <c r="W44" s="31"/>
      <c r="X44" s="31"/>
      <c r="Y44" s="31"/>
      <c r="Z44" s="31"/>
    </row>
    <row r="45" spans="1:26" s="43" customFormat="1" ht="11.25" x14ac:dyDescent="0.2">
      <c r="A45" s="164">
        <f>A43+1</f>
        <v>40958</v>
      </c>
      <c r="B45" s="165"/>
      <c r="C45" s="165"/>
      <c r="D45" s="166"/>
      <c r="E45" s="31"/>
      <c r="F45" s="44">
        <f t="shared" si="0"/>
        <v>58000</v>
      </c>
      <c r="G45" s="45"/>
      <c r="H45" s="45"/>
      <c r="I45" s="46"/>
      <c r="J45" s="47"/>
      <c r="K45" s="48"/>
      <c r="L45" s="49"/>
      <c r="M45" s="50">
        <f>M44-((G45+I45)*data!$B$22+(H45+J45)*data!$B$23)/100+L45</f>
        <v>20</v>
      </c>
      <c r="N45" s="51">
        <f>WEEKDAY($A45,2)</f>
        <v>7</v>
      </c>
      <c r="O45" s="52"/>
      <c r="P45" s="41"/>
      <c r="Q45" s="53"/>
      <c r="R45" s="41"/>
      <c r="S45" s="31"/>
      <c r="T45" s="31"/>
      <c r="U45" s="31"/>
      <c r="V45" s="31"/>
      <c r="W45" s="31"/>
      <c r="X45" s="31"/>
      <c r="Y45" s="31"/>
      <c r="Z45" s="31"/>
    </row>
    <row r="46" spans="1:26" s="43" customFormat="1" ht="11.25" x14ac:dyDescent="0.2">
      <c r="A46" s="164"/>
      <c r="B46" s="170"/>
      <c r="C46" s="170"/>
      <c r="D46" s="171"/>
      <c r="E46" s="31"/>
      <c r="F46" s="44">
        <f t="shared" si="0"/>
        <v>58000</v>
      </c>
      <c r="G46" s="45"/>
      <c r="H46" s="45"/>
      <c r="I46" s="46"/>
      <c r="J46" s="47"/>
      <c r="K46" s="48"/>
      <c r="L46" s="49"/>
      <c r="M46" s="50">
        <f>M45-((G46+I46)*data!$B$22+(H46+J46)*data!$B$23)/100+L46</f>
        <v>20</v>
      </c>
      <c r="N46" s="51">
        <f>WEEKDAY($A45,2)</f>
        <v>7</v>
      </c>
      <c r="O46" s="52"/>
      <c r="P46" s="41"/>
      <c r="Q46" s="53"/>
      <c r="R46" s="41"/>
      <c r="S46" s="31"/>
      <c r="T46" s="31"/>
      <c r="U46" s="31"/>
      <c r="V46" s="31"/>
      <c r="W46" s="31"/>
      <c r="X46" s="31"/>
      <c r="Y46" s="31"/>
      <c r="Z46" s="31"/>
    </row>
    <row r="47" spans="1:26" s="43" customFormat="1" ht="11.25" x14ac:dyDescent="0.2">
      <c r="A47" s="164">
        <f>A45+1</f>
        <v>40959</v>
      </c>
      <c r="B47" s="165"/>
      <c r="C47" s="165"/>
      <c r="D47" s="166"/>
      <c r="E47" s="31"/>
      <c r="F47" s="44">
        <f t="shared" si="0"/>
        <v>58000</v>
      </c>
      <c r="G47" s="45"/>
      <c r="H47" s="45"/>
      <c r="I47" s="46"/>
      <c r="J47" s="47"/>
      <c r="K47" s="48"/>
      <c r="L47" s="49"/>
      <c r="M47" s="50">
        <f>M46-((G47+I47)*data!$B$22+(H47+J47)*data!$B$23)/100+L47</f>
        <v>20</v>
      </c>
      <c r="N47" s="51">
        <f>WEEKDAY($A47,2)</f>
        <v>1</v>
      </c>
      <c r="O47" s="52"/>
      <c r="P47" s="41"/>
      <c r="Q47" s="53"/>
      <c r="R47" s="41"/>
      <c r="S47" s="31"/>
      <c r="T47" s="31"/>
      <c r="U47" s="31"/>
      <c r="V47" s="31"/>
      <c r="W47" s="31"/>
      <c r="X47" s="31"/>
      <c r="Y47" s="31"/>
      <c r="Z47" s="31"/>
    </row>
    <row r="48" spans="1:26" s="43" customFormat="1" ht="11.25" x14ac:dyDescent="0.2">
      <c r="A48" s="164"/>
      <c r="B48" s="170"/>
      <c r="C48" s="170"/>
      <c r="D48" s="171"/>
      <c r="E48" s="31"/>
      <c r="F48" s="44">
        <f t="shared" si="0"/>
        <v>58000</v>
      </c>
      <c r="G48" s="45"/>
      <c r="H48" s="45"/>
      <c r="I48" s="46"/>
      <c r="J48" s="47"/>
      <c r="K48" s="48"/>
      <c r="L48" s="49"/>
      <c r="M48" s="50">
        <f>M47-((G48+I48)*data!$B$22+(H48+J48)*data!$B$23)/100+L48</f>
        <v>20</v>
      </c>
      <c r="N48" s="51">
        <f>WEEKDAY($A47,2)</f>
        <v>1</v>
      </c>
      <c r="O48" s="52"/>
      <c r="P48" s="41"/>
      <c r="Q48" s="53"/>
      <c r="R48" s="41"/>
      <c r="S48" s="31"/>
      <c r="T48" s="31"/>
      <c r="U48" s="31"/>
      <c r="V48" s="31"/>
      <c r="W48" s="31"/>
      <c r="X48" s="31"/>
      <c r="Y48" s="31"/>
      <c r="Z48" s="31"/>
    </row>
    <row r="49" spans="1:26" s="43" customFormat="1" ht="11.25" x14ac:dyDescent="0.2">
      <c r="A49" s="164">
        <f>A47+1</f>
        <v>40960</v>
      </c>
      <c r="B49" s="165"/>
      <c r="C49" s="165"/>
      <c r="D49" s="166"/>
      <c r="E49" s="31"/>
      <c r="F49" s="44">
        <f t="shared" si="0"/>
        <v>58000</v>
      </c>
      <c r="G49" s="45"/>
      <c r="H49" s="45"/>
      <c r="I49" s="46"/>
      <c r="J49" s="47"/>
      <c r="K49" s="48"/>
      <c r="L49" s="49"/>
      <c r="M49" s="50">
        <f>M48-((G49+I49)*data!$B$22+(H49+J49)*data!$B$23)/100+L49</f>
        <v>20</v>
      </c>
      <c r="N49" s="51">
        <f>WEEKDAY($A49,2)</f>
        <v>2</v>
      </c>
      <c r="O49" s="52"/>
      <c r="P49" s="41"/>
      <c r="Q49" s="53"/>
      <c r="R49" s="41"/>
      <c r="S49" s="31"/>
      <c r="T49" s="31"/>
      <c r="U49" s="31"/>
      <c r="V49" s="31"/>
      <c r="W49" s="31"/>
      <c r="X49" s="31"/>
      <c r="Y49" s="31"/>
      <c r="Z49" s="31"/>
    </row>
    <row r="50" spans="1:26" s="43" customFormat="1" ht="11.25" x14ac:dyDescent="0.2">
      <c r="A50" s="164"/>
      <c r="B50" s="170"/>
      <c r="C50" s="170"/>
      <c r="D50" s="171"/>
      <c r="E50" s="31"/>
      <c r="F50" s="44">
        <f t="shared" si="0"/>
        <v>58000</v>
      </c>
      <c r="G50" s="45"/>
      <c r="H50" s="45"/>
      <c r="I50" s="46"/>
      <c r="J50" s="47"/>
      <c r="K50" s="48"/>
      <c r="L50" s="49"/>
      <c r="M50" s="50">
        <f>M49-((G50+I50)*data!$B$22+(H50+J50)*data!$B$23)/100+L50</f>
        <v>20</v>
      </c>
      <c r="N50" s="51">
        <f>WEEKDAY($A49,2)</f>
        <v>2</v>
      </c>
      <c r="O50" s="52"/>
      <c r="P50" s="41"/>
      <c r="Q50" s="53"/>
      <c r="R50" s="41"/>
      <c r="S50" s="31"/>
      <c r="T50" s="31"/>
      <c r="U50" s="31"/>
      <c r="V50" s="31"/>
      <c r="W50" s="31"/>
      <c r="X50" s="31"/>
      <c r="Y50" s="31"/>
      <c r="Z50" s="31"/>
    </row>
    <row r="51" spans="1:26" s="43" customFormat="1" ht="11.25" x14ac:dyDescent="0.2">
      <c r="A51" s="164">
        <f>A49+1</f>
        <v>40961</v>
      </c>
      <c r="B51" s="165"/>
      <c r="C51" s="165"/>
      <c r="D51" s="166"/>
      <c r="E51" s="31"/>
      <c r="F51" s="44">
        <f t="shared" si="0"/>
        <v>58000</v>
      </c>
      <c r="G51" s="45"/>
      <c r="H51" s="45"/>
      <c r="I51" s="46"/>
      <c r="J51" s="47"/>
      <c r="K51" s="48"/>
      <c r="L51" s="49"/>
      <c r="M51" s="50">
        <f>M50-((G51+I51)*data!$B$22+(H51+J51)*data!$B$23)/100+L51</f>
        <v>20</v>
      </c>
      <c r="N51" s="51">
        <f>WEEKDAY($A51,2)</f>
        <v>3</v>
      </c>
      <c r="O51" s="52"/>
      <c r="P51" s="41"/>
      <c r="Q51" s="53"/>
      <c r="R51" s="41"/>
      <c r="S51" s="31"/>
      <c r="T51" s="31"/>
      <c r="U51" s="31"/>
      <c r="V51" s="31"/>
      <c r="W51" s="31"/>
      <c r="X51" s="31"/>
      <c r="Y51" s="31"/>
      <c r="Z51" s="31"/>
    </row>
    <row r="52" spans="1:26" s="43" customFormat="1" ht="11.25" x14ac:dyDescent="0.2">
      <c r="A52" s="164"/>
      <c r="B52" s="170"/>
      <c r="C52" s="170"/>
      <c r="D52" s="171"/>
      <c r="E52" s="31"/>
      <c r="F52" s="44">
        <f t="shared" si="0"/>
        <v>58000</v>
      </c>
      <c r="G52" s="45"/>
      <c r="H52" s="45"/>
      <c r="I52" s="46"/>
      <c r="J52" s="47"/>
      <c r="K52" s="48"/>
      <c r="L52" s="49"/>
      <c r="M52" s="50">
        <f>M51-((G52+I52)*data!$B$22+(H52+J52)*data!$B$23)/100+L52</f>
        <v>20</v>
      </c>
      <c r="N52" s="51">
        <f>WEEKDAY($A51,2)</f>
        <v>3</v>
      </c>
      <c r="O52" s="52"/>
      <c r="P52" s="41"/>
      <c r="Q52" s="53"/>
      <c r="R52" s="41"/>
      <c r="S52" s="31"/>
      <c r="T52" s="31"/>
      <c r="U52" s="31"/>
      <c r="V52" s="31"/>
      <c r="W52" s="31"/>
      <c r="X52" s="31"/>
      <c r="Y52" s="31"/>
      <c r="Z52" s="31"/>
    </row>
    <row r="53" spans="1:26" s="43" customFormat="1" ht="11.25" x14ac:dyDescent="0.2">
      <c r="A53" s="164">
        <f>A51+1</f>
        <v>40962</v>
      </c>
      <c r="B53" s="165"/>
      <c r="C53" s="165"/>
      <c r="D53" s="166"/>
      <c r="E53" s="31"/>
      <c r="F53" s="44">
        <f t="shared" si="0"/>
        <v>58000</v>
      </c>
      <c r="G53" s="45"/>
      <c r="H53" s="45"/>
      <c r="I53" s="46"/>
      <c r="J53" s="47"/>
      <c r="K53" s="48"/>
      <c r="L53" s="49"/>
      <c r="M53" s="50">
        <f>M52-((G53+I53)*data!$B$22+(H53+J53)*data!$B$23)/100+L53</f>
        <v>20</v>
      </c>
      <c r="N53" s="51">
        <f>WEEKDAY($A53,2)</f>
        <v>4</v>
      </c>
      <c r="O53" s="52"/>
      <c r="P53" s="41"/>
      <c r="Q53" s="53"/>
      <c r="R53" s="41"/>
      <c r="S53" s="31"/>
      <c r="T53" s="31"/>
      <c r="U53" s="31"/>
      <c r="V53" s="31"/>
      <c r="W53" s="31"/>
      <c r="X53" s="31"/>
      <c r="Y53" s="31"/>
      <c r="Z53" s="31"/>
    </row>
    <row r="54" spans="1:26" s="43" customFormat="1" ht="11.25" x14ac:dyDescent="0.2">
      <c r="A54" s="164"/>
      <c r="B54" s="170"/>
      <c r="C54" s="170"/>
      <c r="D54" s="171"/>
      <c r="E54" s="31"/>
      <c r="F54" s="44">
        <f t="shared" si="0"/>
        <v>58000</v>
      </c>
      <c r="G54" s="45"/>
      <c r="H54" s="45"/>
      <c r="I54" s="46"/>
      <c r="J54" s="47"/>
      <c r="K54" s="48"/>
      <c r="L54" s="49"/>
      <c r="M54" s="50">
        <f>M53-((G54+I54)*data!$B$22+(H54+J54)*data!$B$23)/100+L54</f>
        <v>20</v>
      </c>
      <c r="N54" s="51">
        <f>WEEKDAY($A53,2)</f>
        <v>4</v>
      </c>
      <c r="O54" s="52"/>
      <c r="P54" s="41"/>
      <c r="Q54" s="53"/>
      <c r="R54" s="41"/>
      <c r="S54" s="31"/>
      <c r="T54" s="31"/>
      <c r="U54" s="31"/>
      <c r="V54" s="31"/>
      <c r="W54" s="31"/>
      <c r="X54" s="31"/>
      <c r="Y54" s="31"/>
      <c r="Z54" s="31"/>
    </row>
    <row r="55" spans="1:26" s="43" customFormat="1" ht="11.25" x14ac:dyDescent="0.2">
      <c r="A55" s="164">
        <f>A53+1</f>
        <v>40963</v>
      </c>
      <c r="B55" s="170"/>
      <c r="C55" s="170"/>
      <c r="D55" s="171"/>
      <c r="E55" s="31"/>
      <c r="F55" s="44">
        <f t="shared" si="0"/>
        <v>58000</v>
      </c>
      <c r="G55" s="45"/>
      <c r="H55" s="45"/>
      <c r="I55" s="46"/>
      <c r="J55" s="47"/>
      <c r="K55" s="48"/>
      <c r="L55" s="49"/>
      <c r="M55" s="50">
        <f>M54-((G55+I55)*data!$B$22+(H55+J55)*data!$B$23)/100+L55</f>
        <v>20</v>
      </c>
      <c r="N55" s="51">
        <f>WEEKDAY($A55,2)</f>
        <v>5</v>
      </c>
      <c r="O55" s="52"/>
      <c r="P55" s="41"/>
      <c r="Q55" s="53"/>
      <c r="R55" s="41"/>
      <c r="S55" s="31"/>
      <c r="T55" s="31"/>
      <c r="U55" s="31"/>
      <c r="V55" s="31"/>
      <c r="W55" s="31"/>
      <c r="X55" s="31"/>
      <c r="Y55" s="31"/>
      <c r="Z55" s="31"/>
    </row>
    <row r="56" spans="1:26" s="43" customFormat="1" ht="11.25" x14ac:dyDescent="0.2">
      <c r="A56" s="164"/>
      <c r="B56" s="170"/>
      <c r="C56" s="170"/>
      <c r="D56" s="171"/>
      <c r="E56" s="31"/>
      <c r="F56" s="44">
        <f t="shared" si="0"/>
        <v>58000</v>
      </c>
      <c r="G56" s="45"/>
      <c r="H56" s="45"/>
      <c r="I56" s="46"/>
      <c r="J56" s="47"/>
      <c r="K56" s="48"/>
      <c r="L56" s="49"/>
      <c r="M56" s="50">
        <f>M55-((G56+I56)*data!$B$22+(H56+J56)*data!$B$23)/100+L56</f>
        <v>20</v>
      </c>
      <c r="N56" s="51">
        <f>WEEKDAY($A55,2)</f>
        <v>5</v>
      </c>
      <c r="O56" s="52"/>
      <c r="P56" s="41"/>
      <c r="Q56" s="53"/>
      <c r="R56" s="41"/>
      <c r="S56" s="31"/>
      <c r="T56" s="31"/>
      <c r="U56" s="31"/>
      <c r="V56" s="31"/>
      <c r="W56" s="31"/>
      <c r="X56" s="31"/>
      <c r="Y56" s="31"/>
      <c r="Z56" s="31"/>
    </row>
    <row r="57" spans="1:26" s="43" customFormat="1" ht="11.25" x14ac:dyDescent="0.2">
      <c r="A57" s="164">
        <f>A55+1</f>
        <v>40964</v>
      </c>
      <c r="B57" s="170"/>
      <c r="C57" s="170"/>
      <c r="D57" s="171"/>
      <c r="E57" s="31"/>
      <c r="F57" s="44">
        <f t="shared" si="0"/>
        <v>58000</v>
      </c>
      <c r="G57" s="45"/>
      <c r="H57" s="45"/>
      <c r="I57" s="46"/>
      <c r="J57" s="47"/>
      <c r="K57" s="48"/>
      <c r="L57" s="49"/>
      <c r="M57" s="50">
        <f>M56-((G57+I57)*data!$B$22+(H57+J57)*data!$B$23)/100+L57</f>
        <v>20</v>
      </c>
      <c r="N57" s="51">
        <f>WEEKDAY($A57,2)</f>
        <v>6</v>
      </c>
      <c r="O57" s="52"/>
      <c r="P57" s="41"/>
      <c r="Q57" s="53"/>
      <c r="R57" s="41"/>
      <c r="S57" s="31"/>
      <c r="T57" s="31"/>
      <c r="U57" s="31"/>
      <c r="V57" s="31"/>
      <c r="W57" s="31"/>
      <c r="X57" s="31"/>
      <c r="Y57" s="31"/>
      <c r="Z57" s="31"/>
    </row>
    <row r="58" spans="1:26" s="43" customFormat="1" ht="11.25" x14ac:dyDescent="0.2">
      <c r="A58" s="164"/>
      <c r="B58" s="170"/>
      <c r="C58" s="170"/>
      <c r="D58" s="171"/>
      <c r="E58" s="31"/>
      <c r="F58" s="44">
        <f t="shared" si="0"/>
        <v>58000</v>
      </c>
      <c r="G58" s="45"/>
      <c r="H58" s="45"/>
      <c r="I58" s="46"/>
      <c r="J58" s="47"/>
      <c r="K58" s="48"/>
      <c r="L58" s="49"/>
      <c r="M58" s="50">
        <f>M57-((G58+I58)*data!$B$22+(H58+J58)*data!$B$23)/100+L58</f>
        <v>20</v>
      </c>
      <c r="N58" s="51">
        <f>WEEKDAY($A57,2)</f>
        <v>6</v>
      </c>
      <c r="O58" s="52"/>
      <c r="P58" s="41"/>
      <c r="Q58" s="53"/>
      <c r="R58" s="41"/>
      <c r="S58" s="31"/>
      <c r="T58" s="31"/>
      <c r="U58" s="31"/>
      <c r="V58" s="31"/>
      <c r="W58" s="31"/>
      <c r="X58" s="31"/>
      <c r="Y58" s="31"/>
      <c r="Z58" s="31"/>
    </row>
    <row r="59" spans="1:26" s="43" customFormat="1" ht="11.25" x14ac:dyDescent="0.2">
      <c r="A59" s="164">
        <f>A57+1</f>
        <v>40965</v>
      </c>
      <c r="B59" s="165"/>
      <c r="C59" s="165"/>
      <c r="D59" s="166"/>
      <c r="E59" s="31"/>
      <c r="F59" s="44">
        <f t="shared" si="0"/>
        <v>58000</v>
      </c>
      <c r="G59" s="45"/>
      <c r="H59" s="45"/>
      <c r="I59" s="46"/>
      <c r="J59" s="47"/>
      <c r="K59" s="48"/>
      <c r="L59" s="49"/>
      <c r="M59" s="50">
        <f>M58-((G59+I59)*data!$B$22+(H59+J59)*data!$B$23)/100+L59</f>
        <v>20</v>
      </c>
      <c r="N59" s="51">
        <f>WEEKDAY($A59,2)</f>
        <v>7</v>
      </c>
      <c r="O59" s="52"/>
      <c r="P59" s="41"/>
      <c r="Q59" s="53"/>
      <c r="R59" s="41"/>
      <c r="S59" s="31"/>
      <c r="T59" s="31"/>
      <c r="U59" s="31"/>
      <c r="V59" s="31"/>
      <c r="W59" s="31"/>
      <c r="X59" s="31"/>
      <c r="Y59" s="31"/>
      <c r="Z59" s="31"/>
    </row>
    <row r="60" spans="1:26" s="43" customFormat="1" ht="11.25" x14ac:dyDescent="0.2">
      <c r="A60" s="164"/>
      <c r="B60" s="170"/>
      <c r="C60" s="170"/>
      <c r="D60" s="171"/>
      <c r="E60" s="31"/>
      <c r="F60" s="44">
        <f t="shared" si="0"/>
        <v>58000</v>
      </c>
      <c r="G60" s="45"/>
      <c r="H60" s="45"/>
      <c r="I60" s="46"/>
      <c r="J60" s="47"/>
      <c r="K60" s="48"/>
      <c r="L60" s="49"/>
      <c r="M60" s="50">
        <f>M59-((G60+I60)*data!$B$22+(H60+J60)*data!$B$23)/100+L60</f>
        <v>20</v>
      </c>
      <c r="N60" s="51">
        <f>WEEKDAY($A59,2)</f>
        <v>7</v>
      </c>
      <c r="O60" s="52"/>
      <c r="P60" s="41"/>
      <c r="Q60" s="53"/>
      <c r="R60" s="41"/>
      <c r="S60" s="31"/>
      <c r="T60" s="31"/>
      <c r="U60" s="31"/>
      <c r="V60" s="31"/>
      <c r="W60" s="31"/>
      <c r="X60" s="31"/>
      <c r="Y60" s="31"/>
      <c r="Z60" s="31"/>
    </row>
    <row r="61" spans="1:26" s="43" customFormat="1" ht="11.25" x14ac:dyDescent="0.2">
      <c r="A61" s="164">
        <f>A59+1</f>
        <v>40966</v>
      </c>
      <c r="B61" s="165"/>
      <c r="C61" s="165"/>
      <c r="D61" s="166"/>
      <c r="E61" s="31"/>
      <c r="F61" s="44">
        <f t="shared" si="0"/>
        <v>58000</v>
      </c>
      <c r="G61" s="45"/>
      <c r="H61" s="45"/>
      <c r="I61" s="46"/>
      <c r="J61" s="47"/>
      <c r="K61" s="48"/>
      <c r="L61" s="49"/>
      <c r="M61" s="50">
        <f>M60-((G61+I61)*data!$B$22+(H61+J61)*data!$B$23)/100+L61</f>
        <v>20</v>
      </c>
      <c r="N61" s="51">
        <f>WEEKDAY($A61,2)</f>
        <v>1</v>
      </c>
      <c r="O61" s="52"/>
      <c r="P61" s="41"/>
      <c r="Q61" s="53"/>
      <c r="R61" s="41"/>
      <c r="S61" s="31"/>
      <c r="T61" s="31"/>
      <c r="U61" s="31"/>
      <c r="V61" s="31"/>
      <c r="W61" s="31"/>
      <c r="X61" s="31"/>
      <c r="Y61" s="31"/>
      <c r="Z61" s="31"/>
    </row>
    <row r="62" spans="1:26" s="43" customFormat="1" ht="11.25" x14ac:dyDescent="0.2">
      <c r="A62" s="164"/>
      <c r="B62" s="170"/>
      <c r="C62" s="170"/>
      <c r="D62" s="171"/>
      <c r="E62" s="31"/>
      <c r="F62" s="44">
        <f t="shared" si="0"/>
        <v>58000</v>
      </c>
      <c r="G62" s="45"/>
      <c r="H62" s="45"/>
      <c r="I62" s="46"/>
      <c r="J62" s="47"/>
      <c r="K62" s="48"/>
      <c r="L62" s="49"/>
      <c r="M62" s="50">
        <f>M61-((G62+I62)*data!$B$22+(H62+J62)*data!$B$23)/100+L62</f>
        <v>20</v>
      </c>
      <c r="N62" s="51">
        <f>WEEKDAY($A61,2)</f>
        <v>1</v>
      </c>
      <c r="O62" s="52"/>
      <c r="P62" s="41"/>
      <c r="Q62" s="53"/>
      <c r="R62" s="41"/>
      <c r="S62" s="31"/>
      <c r="T62" s="31"/>
      <c r="U62" s="31"/>
      <c r="V62" s="31"/>
      <c r="W62" s="31"/>
      <c r="X62" s="31"/>
      <c r="Y62" s="31"/>
      <c r="Z62" s="31"/>
    </row>
    <row r="63" spans="1:26" s="43" customFormat="1" ht="11.25" x14ac:dyDescent="0.2">
      <c r="A63" s="164">
        <f>A61+1</f>
        <v>40967</v>
      </c>
      <c r="B63" s="165"/>
      <c r="C63" s="165"/>
      <c r="D63" s="166"/>
      <c r="E63" s="31"/>
      <c r="F63" s="44">
        <f t="shared" si="0"/>
        <v>58000</v>
      </c>
      <c r="G63" s="114"/>
      <c r="H63" s="45"/>
      <c r="I63" s="46"/>
      <c r="J63" s="47"/>
      <c r="K63" s="48"/>
      <c r="L63" s="49"/>
      <c r="M63" s="50">
        <f>M62-((G63+I63)*data!$B$22+(H63+J63)*data!$B$23)/100+L63</f>
        <v>20</v>
      </c>
      <c r="N63" s="51">
        <f>WEEKDAY($A63,2)</f>
        <v>2</v>
      </c>
      <c r="O63" s="52"/>
      <c r="P63" s="41"/>
      <c r="Q63" s="53"/>
      <c r="R63" s="41"/>
      <c r="S63" s="31"/>
      <c r="T63" s="31"/>
      <c r="U63" s="31"/>
      <c r="V63" s="31"/>
      <c r="W63" s="31"/>
      <c r="X63" s="31"/>
      <c r="Y63" s="31"/>
      <c r="Z63" s="31"/>
    </row>
    <row r="64" spans="1:26" s="43" customFormat="1" ht="11.25" x14ac:dyDescent="0.2">
      <c r="A64" s="164"/>
      <c r="B64" s="170"/>
      <c r="C64" s="170"/>
      <c r="D64" s="171"/>
      <c r="E64" s="31"/>
      <c r="F64" s="44">
        <f t="shared" si="0"/>
        <v>58000</v>
      </c>
      <c r="G64" s="45"/>
      <c r="H64" s="45"/>
      <c r="I64" s="46"/>
      <c r="J64" s="47"/>
      <c r="K64" s="48"/>
      <c r="L64" s="49"/>
      <c r="M64" s="50">
        <f>M63-((G64+I64)*data!$B$22+(H64+J64)*data!$B$23)/100+L64</f>
        <v>20</v>
      </c>
      <c r="N64" s="51">
        <f>WEEKDAY($A63,2)</f>
        <v>2</v>
      </c>
      <c r="O64" s="52"/>
      <c r="P64" s="41"/>
      <c r="Q64" s="53"/>
      <c r="R64" s="41"/>
      <c r="S64" s="31"/>
      <c r="T64" s="31"/>
      <c r="U64" s="31"/>
      <c r="V64" s="31"/>
      <c r="W64" s="31"/>
      <c r="X64" s="31"/>
      <c r="Y64" s="31"/>
      <c r="Z64" s="31"/>
    </row>
    <row r="65" spans="1:26" s="43" customFormat="1" ht="11.25" x14ac:dyDescent="0.2">
      <c r="A65" s="164">
        <f>IF(MONTH(A63+1)=MONTH($L$1),A63+1," ")</f>
        <v>40968</v>
      </c>
      <c r="B65" s="165"/>
      <c r="C65" s="165"/>
      <c r="D65" s="166"/>
      <c r="E65" s="31"/>
      <c r="F65" s="44">
        <f t="shared" si="0"/>
        <v>58000</v>
      </c>
      <c r="G65" s="45"/>
      <c r="H65" s="45"/>
      <c r="I65" s="46"/>
      <c r="J65" s="47"/>
      <c r="K65" s="48"/>
      <c r="L65" s="49"/>
      <c r="M65" s="50">
        <f>M64-((G65+I65)*data!$B$22+(H65+J65)*data!$B$23)/100+L65</f>
        <v>20</v>
      </c>
      <c r="N65" s="51">
        <f>WEEKDAY($A65,2)</f>
        <v>3</v>
      </c>
      <c r="O65" s="52"/>
      <c r="P65" s="41"/>
      <c r="Q65" s="53"/>
      <c r="R65" s="41"/>
      <c r="S65" s="31"/>
      <c r="T65" s="31"/>
      <c r="U65" s="31"/>
      <c r="V65" s="31"/>
      <c r="W65" s="31"/>
      <c r="X65" s="31"/>
      <c r="Y65" s="31"/>
      <c r="Z65" s="31"/>
    </row>
    <row r="66" spans="1:26" s="43" customFormat="1" ht="11.25" x14ac:dyDescent="0.2">
      <c r="A66" s="164"/>
      <c r="B66" s="170"/>
      <c r="C66" s="170"/>
      <c r="D66" s="171"/>
      <c r="E66" s="31"/>
      <c r="F66" s="44">
        <f t="shared" si="0"/>
        <v>58000</v>
      </c>
      <c r="G66" s="45"/>
      <c r="H66" s="45"/>
      <c r="I66" s="46"/>
      <c r="J66" s="47"/>
      <c r="K66" s="48"/>
      <c r="L66" s="49"/>
      <c r="M66" s="50">
        <f>M65-((G66+I66)*data!$B$22+(H66+J66)*data!$B$23)/100+L66</f>
        <v>20</v>
      </c>
      <c r="N66" s="51">
        <f>WEEKDAY($A65,2)</f>
        <v>3</v>
      </c>
      <c r="O66" s="52"/>
      <c r="P66" s="41"/>
      <c r="Q66" s="53"/>
      <c r="R66" s="41"/>
      <c r="S66" s="31"/>
      <c r="T66" s="31"/>
      <c r="U66" s="31"/>
      <c r="V66" s="31"/>
      <c r="W66" s="31"/>
      <c r="X66" s="31"/>
      <c r="Y66" s="31"/>
      <c r="Z66" s="31"/>
    </row>
    <row r="67" spans="1:26" s="43" customFormat="1" ht="11.25" x14ac:dyDescent="0.2">
      <c r="A67" s="164" t="str">
        <f>IF(MONTH(A63+2)=MONTH($L$1),A63+2," ")</f>
        <v xml:space="preserve"> </v>
      </c>
      <c r="B67" s="165"/>
      <c r="C67" s="165"/>
      <c r="D67" s="166"/>
      <c r="E67" s="31"/>
      <c r="F67" s="44">
        <f t="shared" si="0"/>
        <v>58000</v>
      </c>
      <c r="G67" s="45"/>
      <c r="H67" s="45"/>
      <c r="I67" s="46"/>
      <c r="J67" s="47"/>
      <c r="K67" s="48"/>
      <c r="L67" s="49"/>
      <c r="M67" s="50">
        <f>M66-((G67+I67)*data!$B$22+(H67+J67)*data!$B$23)/100+L67</f>
        <v>20</v>
      </c>
      <c r="N67" s="51" t="e">
        <f>WEEKDAY($A67,2)</f>
        <v>#VALUE!</v>
      </c>
      <c r="O67" s="52"/>
      <c r="P67" s="41"/>
      <c r="Q67" s="53"/>
      <c r="R67" s="41"/>
      <c r="S67" s="31"/>
      <c r="T67" s="31"/>
      <c r="U67" s="31"/>
      <c r="V67" s="31"/>
      <c r="W67" s="31"/>
      <c r="X67" s="31"/>
      <c r="Y67" s="31"/>
      <c r="Z67" s="31"/>
    </row>
    <row r="68" spans="1:26" s="43" customFormat="1" ht="11.25" x14ac:dyDescent="0.2">
      <c r="A68" s="164"/>
      <c r="B68" s="170"/>
      <c r="C68" s="170"/>
      <c r="D68" s="171"/>
      <c r="E68" s="31"/>
      <c r="F68" s="44">
        <f t="shared" si="0"/>
        <v>58000</v>
      </c>
      <c r="G68" s="45"/>
      <c r="H68" s="45"/>
      <c r="I68" s="46"/>
      <c r="J68" s="47"/>
      <c r="K68" s="48"/>
      <c r="L68" s="49"/>
      <c r="M68" s="50">
        <f>M67-((G68+I68)*data!$B$22+(H68+J68)*data!$B$23)/100+L68</f>
        <v>20</v>
      </c>
      <c r="N68" s="51" t="e">
        <f>WEEKDAY($A67,2)</f>
        <v>#VALUE!</v>
      </c>
      <c r="O68" s="52"/>
      <c r="P68" s="41"/>
      <c r="Q68" s="53"/>
      <c r="R68" s="41"/>
      <c r="S68" s="31"/>
      <c r="T68" s="31"/>
      <c r="U68" s="31"/>
      <c r="V68" s="31"/>
      <c r="W68" s="31"/>
      <c r="X68" s="31"/>
      <c r="Y68" s="31"/>
      <c r="Z68" s="31"/>
    </row>
    <row r="69" spans="1:26" s="43" customFormat="1" ht="11.25" x14ac:dyDescent="0.2">
      <c r="A69" s="164" t="str">
        <f>IF(MONTH(A63+3)=MONTH($L$1),A63+3," ")</f>
        <v xml:space="preserve"> </v>
      </c>
      <c r="B69" s="170"/>
      <c r="C69" s="170"/>
      <c r="D69" s="171"/>
      <c r="E69" s="31"/>
      <c r="F69" s="44">
        <f t="shared" si="0"/>
        <v>58000</v>
      </c>
      <c r="G69" s="45"/>
      <c r="H69" s="45"/>
      <c r="I69" s="46"/>
      <c r="J69" s="47"/>
      <c r="K69" s="48"/>
      <c r="L69" s="49"/>
      <c r="M69" s="50">
        <f>M68-((G69+I69)*data!$B$22+(H69+J69)*data!$B$23)/100+L69</f>
        <v>20</v>
      </c>
      <c r="N69" s="51" t="e">
        <f>WEEKDAY($A69,2)</f>
        <v>#VALUE!</v>
      </c>
      <c r="O69" s="52"/>
      <c r="P69" s="41"/>
      <c r="Q69" s="53"/>
      <c r="R69" s="41"/>
      <c r="S69" s="31"/>
      <c r="T69" s="31"/>
      <c r="U69" s="31"/>
      <c r="V69" s="31"/>
      <c r="W69" s="31"/>
      <c r="X69" s="31"/>
      <c r="Y69" s="31"/>
      <c r="Z69" s="31"/>
    </row>
    <row r="70" spans="1:26" s="43" customFormat="1" ht="11.25" x14ac:dyDescent="0.2">
      <c r="A70" s="176"/>
      <c r="B70" s="177"/>
      <c r="C70" s="177"/>
      <c r="D70" s="178"/>
      <c r="E70" s="31"/>
      <c r="F70" s="54">
        <f t="shared" si="0"/>
        <v>58000</v>
      </c>
      <c r="G70" s="55"/>
      <c r="H70" s="55"/>
      <c r="I70" s="56"/>
      <c r="J70" s="57"/>
      <c r="K70" s="48"/>
      <c r="L70" s="58"/>
      <c r="M70" s="59">
        <f>M69-((G70+I70)*data!$B$22+(H70+J70)*data!$B$23)/100+L70</f>
        <v>20</v>
      </c>
      <c r="N70" s="60" t="e">
        <f>WEEKDAY($A69,2)</f>
        <v>#VALUE!</v>
      </c>
      <c r="O70" s="61"/>
      <c r="P70" s="41"/>
      <c r="Q70" s="62"/>
      <c r="R70" s="41"/>
      <c r="S70" s="31"/>
      <c r="T70" s="31"/>
      <c r="U70" s="31"/>
      <c r="V70" s="31"/>
      <c r="W70" s="31"/>
      <c r="X70" s="31"/>
      <c r="Y70" s="31"/>
      <c r="Z70" s="31"/>
    </row>
    <row r="71" spans="1:26" s="43" customFormat="1" ht="11.25" x14ac:dyDescent="0.2">
      <c r="A71" s="63"/>
      <c r="B71" s="63"/>
      <c r="C71" s="63"/>
      <c r="D71" s="31"/>
      <c r="E71" s="31"/>
      <c r="F71" s="64"/>
      <c r="G71" s="64"/>
      <c r="H71" s="64"/>
      <c r="I71" s="64"/>
      <c r="J71" s="64"/>
      <c r="K71" s="31"/>
      <c r="L71" s="65"/>
      <c r="M71" s="65"/>
      <c r="N71" s="31"/>
      <c r="O71" s="31"/>
      <c r="P71" s="31"/>
      <c r="Q71" s="64"/>
      <c r="R71" s="31"/>
      <c r="S71" s="31"/>
      <c r="T71" s="31"/>
      <c r="U71" s="31"/>
      <c r="V71" s="31"/>
      <c r="W71" s="31"/>
      <c r="X71" s="31"/>
      <c r="Y71" s="31"/>
      <c r="Z71" s="31"/>
    </row>
    <row r="72" spans="1:26" s="43" customFormat="1" ht="11.25" x14ac:dyDescent="0.2">
      <c r="A72" s="182" t="s">
        <v>33</v>
      </c>
      <c r="B72" s="183"/>
      <c r="C72" s="66" t="s">
        <v>34</v>
      </c>
      <c r="D72" s="67">
        <f>F9</f>
        <v>58000</v>
      </c>
      <c r="E72" s="31"/>
      <c r="F72" s="186" t="s">
        <v>35</v>
      </c>
      <c r="G72" s="187"/>
      <c r="H72" s="187"/>
      <c r="I72" s="188"/>
      <c r="J72" s="68"/>
      <c r="K72" s="69"/>
      <c r="L72" s="66" t="s">
        <v>36</v>
      </c>
      <c r="M72" s="67">
        <f>M70</f>
        <v>20</v>
      </c>
      <c r="N72" s="31"/>
      <c r="O72" s="31"/>
      <c r="P72" s="31"/>
      <c r="Q72" s="122">
        <f>SUM(Q9:Q70)</f>
        <v>0</v>
      </c>
      <c r="R72" s="70" t="s">
        <v>37</v>
      </c>
      <c r="S72" s="31"/>
      <c r="T72" s="31"/>
      <c r="U72" s="31"/>
      <c r="V72" s="31"/>
      <c r="W72" s="31"/>
      <c r="X72" s="31"/>
      <c r="Y72" s="31"/>
      <c r="Z72" s="31"/>
    </row>
    <row r="73" spans="1:26" s="43" customFormat="1" ht="11.25" x14ac:dyDescent="0.2">
      <c r="A73" s="184"/>
      <c r="B73" s="185"/>
      <c r="C73" s="71" t="s">
        <v>38</v>
      </c>
      <c r="D73" s="72">
        <f>F70+G70+H70+I70+J70</f>
        <v>58000</v>
      </c>
      <c r="E73" s="31"/>
      <c r="F73" s="189" t="s">
        <v>39</v>
      </c>
      <c r="G73" s="190"/>
      <c r="H73" s="190"/>
      <c r="I73" s="191"/>
      <c r="J73" s="68"/>
      <c r="K73" s="69"/>
      <c r="L73" s="66" t="s">
        <v>40</v>
      </c>
      <c r="M73" s="116"/>
      <c r="N73" s="31"/>
      <c r="O73" s="31"/>
      <c r="P73" s="31"/>
      <c r="Q73" s="123">
        <f>taxa*Q72</f>
        <v>0</v>
      </c>
      <c r="R73" s="73" t="s">
        <v>76</v>
      </c>
      <c r="S73" s="31"/>
      <c r="T73" s="31"/>
      <c r="U73" s="31"/>
      <c r="V73" s="31"/>
      <c r="W73" s="31"/>
      <c r="X73" s="31"/>
      <c r="Y73" s="31"/>
      <c r="Z73" s="31"/>
    </row>
    <row r="74" spans="1:26" s="43" customFormat="1" ht="11.25" x14ac:dyDescent="0.2">
      <c r="A74" s="195" t="s">
        <v>41</v>
      </c>
      <c r="B74" s="196"/>
      <c r="C74" s="66" t="s">
        <v>42</v>
      </c>
      <c r="D74" s="67">
        <f>SUM(G9:G70)</f>
        <v>0</v>
      </c>
      <c r="E74" s="31"/>
      <c r="F74" s="192"/>
      <c r="G74" s="193"/>
      <c r="H74" s="193"/>
      <c r="I74" s="194"/>
      <c r="J74" s="74"/>
      <c r="K74" s="75"/>
      <c r="L74" s="76" t="s">
        <v>36</v>
      </c>
      <c r="M74" s="117"/>
      <c r="N74" s="31"/>
      <c r="O74" s="31"/>
      <c r="P74" s="31"/>
      <c r="Q74" s="77"/>
      <c r="R74" s="78"/>
      <c r="S74" s="31"/>
      <c r="T74" s="31"/>
      <c r="U74" s="31"/>
      <c r="V74" s="31"/>
      <c r="W74" s="31"/>
      <c r="X74" s="31"/>
      <c r="Y74" s="31"/>
      <c r="Z74" s="31"/>
    </row>
    <row r="75" spans="1:26" s="43" customFormat="1" ht="11.25" x14ac:dyDescent="0.2">
      <c r="A75" s="197"/>
      <c r="B75" s="198"/>
      <c r="C75" s="79" t="s">
        <v>43</v>
      </c>
      <c r="D75" s="80">
        <f>SUM(H9:H70)</f>
        <v>0</v>
      </c>
      <c r="E75" s="31"/>
      <c r="F75" s="199" t="s">
        <v>44</v>
      </c>
      <c r="G75" s="200"/>
      <c r="H75" s="200"/>
      <c r="I75" s="200"/>
      <c r="J75" s="200"/>
      <c r="K75" s="200"/>
      <c r="L75" s="201"/>
      <c r="M75" s="118"/>
      <c r="N75" s="31"/>
      <c r="O75" s="31"/>
      <c r="P75" s="31"/>
      <c r="Q75" s="122" t="e">
        <f>#REF!+Q72</f>
        <v>#REF!</v>
      </c>
      <c r="R75" s="70" t="s">
        <v>45</v>
      </c>
      <c r="S75" s="31"/>
      <c r="T75" s="31"/>
      <c r="U75" s="31"/>
      <c r="V75" s="31"/>
      <c r="W75" s="31"/>
      <c r="X75" s="31"/>
      <c r="Y75" s="31"/>
      <c r="Z75" s="31"/>
    </row>
    <row r="76" spans="1:26" s="43" customFormat="1" ht="11.25" x14ac:dyDescent="0.2">
      <c r="A76" s="81"/>
      <c r="B76" s="82"/>
      <c r="C76" s="83" t="s">
        <v>46</v>
      </c>
      <c r="D76" s="84">
        <f>SUM(I9:I70)</f>
        <v>0</v>
      </c>
      <c r="E76" s="31"/>
      <c r="F76" s="202" t="s">
        <v>47</v>
      </c>
      <c r="G76" s="203"/>
      <c r="H76" s="203"/>
      <c r="I76" s="204"/>
      <c r="J76" s="205" t="str">
        <f>data!$B$18</f>
        <v>Nafta</v>
      </c>
      <c r="K76" s="206"/>
      <c r="L76" s="206"/>
      <c r="M76" s="207"/>
      <c r="N76" s="31"/>
      <c r="O76" s="31"/>
      <c r="P76" s="31"/>
      <c r="Q76" s="124" t="e">
        <f>IF(Q75&gt;5000,IF(Q72&gt;(Q75-5000),(Q75-5000)*taxa,Q72*taxa),0)</f>
        <v>#REF!</v>
      </c>
      <c r="R76" s="85" t="s">
        <v>77</v>
      </c>
      <c r="S76" s="31"/>
      <c r="T76" s="31"/>
      <c r="U76" s="31"/>
      <c r="V76" s="31"/>
      <c r="W76" s="31"/>
      <c r="X76" s="31"/>
      <c r="Y76" s="31"/>
      <c r="Z76" s="31"/>
    </row>
    <row r="77" spans="1:26" s="43" customFormat="1" ht="11.25" x14ac:dyDescent="0.2">
      <c r="A77" s="81"/>
      <c r="B77" s="82"/>
      <c r="C77" s="83" t="s">
        <v>48</v>
      </c>
      <c r="D77" s="84">
        <f>SUM(J9:J70)</f>
        <v>0</v>
      </c>
      <c r="E77" s="31"/>
      <c r="F77" s="179" t="s">
        <v>74</v>
      </c>
      <c r="G77" s="180"/>
      <c r="H77" s="180"/>
      <c r="I77" s="180"/>
      <c r="J77" s="180"/>
      <c r="K77" s="180"/>
      <c r="L77" s="181"/>
      <c r="M77" s="120">
        <f>SUM(O9:O70)</f>
        <v>0</v>
      </c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s="43" customFormat="1" ht="11.25" x14ac:dyDescent="0.2">
      <c r="A78" s="81"/>
      <c r="B78" s="82"/>
      <c r="C78" s="86" t="s">
        <v>49</v>
      </c>
      <c r="D78" s="121">
        <f>D76+D77</f>
        <v>0</v>
      </c>
      <c r="E78" s="31"/>
      <c r="F78" s="179" t="s">
        <v>75</v>
      </c>
      <c r="G78" s="180"/>
      <c r="H78" s="180"/>
      <c r="I78" s="180"/>
      <c r="J78" s="180"/>
      <c r="K78" s="180"/>
      <c r="L78" s="181"/>
      <c r="M78" s="119"/>
      <c r="N78" s="31"/>
      <c r="O78" s="31"/>
      <c r="P78" s="31"/>
      <c r="Q78" s="64"/>
      <c r="R78" s="31"/>
      <c r="S78" s="31"/>
      <c r="T78" s="31"/>
      <c r="U78" s="31"/>
      <c r="V78" s="31"/>
      <c r="W78" s="31"/>
      <c r="X78" s="31"/>
      <c r="Y78" s="31"/>
      <c r="Z78" s="31"/>
    </row>
    <row r="79" spans="1:26" s="43" customFormat="1" ht="11.25" x14ac:dyDescent="0.2">
      <c r="A79" s="87"/>
      <c r="B79" s="88"/>
      <c r="C79" s="71" t="s">
        <v>50</v>
      </c>
      <c r="D79" s="72">
        <f>SUM(D74:D77)</f>
        <v>0</v>
      </c>
      <c r="E79" s="31"/>
      <c r="F79" s="179" t="s">
        <v>51</v>
      </c>
      <c r="G79" s="180"/>
      <c r="H79" s="180"/>
      <c r="I79" s="180"/>
      <c r="J79" s="180"/>
      <c r="K79" s="180"/>
      <c r="L79" s="181"/>
      <c r="M79" s="120">
        <f>SUM(L9:L70)</f>
        <v>0</v>
      </c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x14ac:dyDescent="0.25">
      <c r="A80" s="20"/>
      <c r="B80" s="20"/>
      <c r="C80" s="20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2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x14ac:dyDescent="0.25">
      <c r="A81" s="89" t="s">
        <v>52</v>
      </c>
      <c r="B81" s="90"/>
      <c r="C81" s="90"/>
      <c r="D81" s="91"/>
      <c r="E81" s="13"/>
      <c r="F81" s="92" t="s">
        <v>53</v>
      </c>
      <c r="G81" s="93"/>
      <c r="H81" s="93"/>
      <c r="I81" s="93"/>
      <c r="J81" s="93"/>
      <c r="K81" s="93"/>
      <c r="L81" s="93"/>
      <c r="M81" s="91"/>
      <c r="N81" s="2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x14ac:dyDescent="0.25">
      <c r="A82" s="94" t="s">
        <v>54</v>
      </c>
      <c r="B82" s="95"/>
      <c r="C82" s="95"/>
      <c r="D82" s="96"/>
      <c r="E82" s="13"/>
      <c r="F82" s="94" t="s">
        <v>54</v>
      </c>
      <c r="G82" s="97"/>
      <c r="H82" s="97"/>
      <c r="I82" s="97"/>
      <c r="J82" s="97"/>
      <c r="K82" s="97"/>
      <c r="L82" s="97"/>
      <c r="M82" s="96"/>
      <c r="N82" s="2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x14ac:dyDescent="0.25">
      <c r="A83" s="20"/>
      <c r="B83" s="20"/>
      <c r="C83" s="20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2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x14ac:dyDescent="0.25">
      <c r="A84" s="20"/>
      <c r="B84" s="20"/>
      <c r="C84" s="20"/>
      <c r="D84" s="13"/>
      <c r="E84" s="13"/>
      <c r="F84" s="21"/>
      <c r="G84" s="21"/>
      <c r="H84" s="21"/>
      <c r="I84" s="21"/>
      <c r="J84" s="21"/>
      <c r="K84" s="13"/>
      <c r="L84" s="98"/>
      <c r="M84" s="22"/>
      <c r="N84" s="2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x14ac:dyDescent="0.25">
      <c r="A85" s="20"/>
      <c r="B85" s="20"/>
      <c r="C85" s="115">
        <f>D74+D75+D76</f>
        <v>0</v>
      </c>
      <c r="D85" s="115">
        <f>C85*0.15</f>
        <v>0</v>
      </c>
      <c r="E85" s="115"/>
      <c r="F85" s="115"/>
      <c r="G85" s="115"/>
      <c r="H85" s="115"/>
      <c r="I85" s="13"/>
      <c r="J85" s="13"/>
      <c r="K85" s="13"/>
      <c r="L85" s="99"/>
      <c r="M85" s="13"/>
      <c r="N85" s="2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x14ac:dyDescent="0.25">
      <c r="A86" s="20"/>
      <c r="B86" s="115"/>
      <c r="C86" s="115"/>
      <c r="D86" s="115"/>
      <c r="E86" s="13"/>
      <c r="F86" s="115"/>
      <c r="G86" s="13"/>
      <c r="H86" s="13"/>
      <c r="I86" s="13"/>
      <c r="J86" s="13"/>
      <c r="K86" s="13"/>
      <c r="L86" s="13"/>
      <c r="M86" s="13"/>
      <c r="N86" s="2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x14ac:dyDescent="0.25">
      <c r="A87" s="20"/>
      <c r="B87" s="20"/>
      <c r="C87" s="20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2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x14ac:dyDescent="0.25">
      <c r="A88" s="20"/>
      <c r="B88" s="20"/>
      <c r="C88" s="20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2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x14ac:dyDescent="0.25">
      <c r="A89" s="20"/>
      <c r="B89" s="20"/>
      <c r="C89" s="20"/>
      <c r="D89" s="13"/>
      <c r="E89" s="13"/>
      <c r="F89" s="21"/>
      <c r="G89" s="21"/>
      <c r="H89" s="21"/>
      <c r="I89" s="21"/>
      <c r="J89" s="21"/>
      <c r="K89" s="13"/>
      <c r="L89" s="22"/>
      <c r="M89" s="22"/>
      <c r="N89" s="2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x14ac:dyDescent="0.25">
      <c r="A90" s="20"/>
      <c r="B90" s="20"/>
      <c r="C90" s="20"/>
      <c r="D90" s="13"/>
      <c r="E90" s="13"/>
      <c r="F90" s="21"/>
      <c r="G90" s="21"/>
      <c r="H90" s="21"/>
      <c r="I90" s="21"/>
      <c r="J90" s="21"/>
      <c r="K90" s="13"/>
      <c r="L90" s="22"/>
      <c r="M90" s="22"/>
      <c r="N90" s="2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x14ac:dyDescent="0.25">
      <c r="A91" s="20"/>
      <c r="B91" s="20"/>
      <c r="C91" s="20"/>
      <c r="D91" s="13"/>
      <c r="E91" s="13"/>
      <c r="F91" s="21"/>
      <c r="G91" s="21"/>
      <c r="H91" s="21"/>
      <c r="I91" s="21"/>
      <c r="J91" s="21"/>
      <c r="K91" s="13"/>
      <c r="L91" s="22"/>
      <c r="M91" s="22"/>
      <c r="N91" s="2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x14ac:dyDescent="0.25">
      <c r="A92" s="20"/>
      <c r="B92" s="20"/>
      <c r="C92" s="20"/>
      <c r="D92" s="13"/>
      <c r="E92" s="13"/>
      <c r="F92" s="21"/>
      <c r="G92" s="21"/>
      <c r="H92" s="21"/>
      <c r="I92" s="21"/>
      <c r="J92" s="21"/>
      <c r="K92" s="13"/>
      <c r="L92" s="22"/>
      <c r="M92" s="22"/>
      <c r="N92" s="2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x14ac:dyDescent="0.25">
      <c r="A93" s="20"/>
      <c r="B93" s="20"/>
      <c r="C93" s="20"/>
      <c r="D93" s="13"/>
      <c r="E93" s="13"/>
      <c r="F93" s="21"/>
      <c r="G93" s="21"/>
      <c r="H93" s="21"/>
      <c r="I93" s="21"/>
      <c r="J93" s="21"/>
      <c r="K93" s="13"/>
      <c r="L93" s="22"/>
      <c r="M93" s="22"/>
      <c r="N93" s="2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x14ac:dyDescent="0.25">
      <c r="A94" s="20"/>
      <c r="B94" s="20"/>
      <c r="C94" s="20"/>
      <c r="D94" s="13"/>
      <c r="E94" s="13"/>
      <c r="F94" s="21"/>
      <c r="G94" s="21"/>
      <c r="H94" s="21"/>
      <c r="I94" s="21"/>
      <c r="J94" s="21"/>
      <c r="K94" s="13"/>
      <c r="L94" s="22"/>
      <c r="M94" s="22"/>
      <c r="N94" s="2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x14ac:dyDescent="0.25">
      <c r="A95" s="20"/>
      <c r="B95" s="20"/>
      <c r="C95" s="20"/>
      <c r="D95" s="13"/>
      <c r="E95" s="13"/>
      <c r="F95" s="21"/>
      <c r="G95" s="21"/>
      <c r="H95" s="21"/>
      <c r="I95" s="21"/>
      <c r="J95" s="21"/>
      <c r="K95" s="13"/>
      <c r="L95" s="22"/>
      <c r="M95" s="22"/>
      <c r="N95" s="2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x14ac:dyDescent="0.25">
      <c r="A96" s="20"/>
      <c r="B96" s="20"/>
      <c r="C96" s="20"/>
      <c r="D96" s="13"/>
      <c r="E96" s="13"/>
      <c r="F96" s="21"/>
      <c r="G96" s="21"/>
      <c r="H96" s="21"/>
      <c r="I96" s="21"/>
      <c r="J96" s="21"/>
      <c r="K96" s="13"/>
      <c r="L96" s="22"/>
      <c r="M96" s="22"/>
      <c r="N96" s="2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x14ac:dyDescent="0.25">
      <c r="A97" s="20"/>
      <c r="B97" s="20"/>
      <c r="C97" s="20"/>
      <c r="D97" s="13"/>
      <c r="E97" s="13"/>
      <c r="F97" s="21"/>
      <c r="G97" s="21"/>
      <c r="H97" s="21"/>
      <c r="I97" s="21"/>
      <c r="J97" s="21"/>
      <c r="K97" s="13"/>
      <c r="L97" s="22"/>
      <c r="M97" s="22"/>
      <c r="N97" s="2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x14ac:dyDescent="0.25">
      <c r="A98" s="20"/>
      <c r="B98" s="20"/>
      <c r="C98" s="20"/>
      <c r="D98" s="13"/>
      <c r="E98" s="13"/>
      <c r="F98" s="21"/>
      <c r="G98" s="21"/>
      <c r="H98" s="21"/>
      <c r="I98" s="21"/>
      <c r="J98" s="21"/>
      <c r="K98" s="13"/>
      <c r="L98" s="22"/>
      <c r="M98" s="22"/>
      <c r="N98" s="2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x14ac:dyDescent="0.25">
      <c r="A99" s="20"/>
      <c r="B99" s="20"/>
      <c r="C99" s="20"/>
      <c r="D99" s="13"/>
      <c r="E99" s="13"/>
      <c r="F99" s="21"/>
      <c r="G99" s="21"/>
      <c r="H99" s="21"/>
      <c r="I99" s="21"/>
      <c r="J99" s="21"/>
      <c r="K99" s="13"/>
      <c r="L99" s="22"/>
      <c r="M99" s="22"/>
      <c r="N99" s="2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x14ac:dyDescent="0.25">
      <c r="A100" s="20"/>
      <c r="B100" s="20"/>
      <c r="C100" s="20"/>
      <c r="D100" s="13"/>
      <c r="E100" s="13"/>
      <c r="F100" s="21"/>
      <c r="G100" s="21"/>
      <c r="H100" s="21"/>
      <c r="I100" s="21"/>
      <c r="J100" s="21"/>
      <c r="K100" s="13"/>
      <c r="L100" s="22"/>
      <c r="M100" s="22"/>
      <c r="N100" s="2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</sheetData>
  <mergeCells count="116">
    <mergeCell ref="F77:L77"/>
    <mergeCell ref="F78:L78"/>
    <mergeCell ref="F79:L79"/>
    <mergeCell ref="A72:B73"/>
    <mergeCell ref="F72:I72"/>
    <mergeCell ref="F73:I74"/>
    <mergeCell ref="A74:B75"/>
    <mergeCell ref="F75:L75"/>
    <mergeCell ref="F76:I76"/>
    <mergeCell ref="J76:M76"/>
    <mergeCell ref="A67:A68"/>
    <mergeCell ref="B67:D67"/>
    <mergeCell ref="B68:D68"/>
    <mergeCell ref="A69:A70"/>
    <mergeCell ref="B69:D69"/>
    <mergeCell ref="B70:D70"/>
    <mergeCell ref="A63:A64"/>
    <mergeCell ref="B63:D63"/>
    <mergeCell ref="B64:D64"/>
    <mergeCell ref="A65:A66"/>
    <mergeCell ref="B65:D65"/>
    <mergeCell ref="B66:D66"/>
    <mergeCell ref="A59:A60"/>
    <mergeCell ref="B59:D59"/>
    <mergeCell ref="B60:D60"/>
    <mergeCell ref="A61:A62"/>
    <mergeCell ref="B61:D61"/>
    <mergeCell ref="B62:D62"/>
    <mergeCell ref="A55:A56"/>
    <mergeCell ref="B55:D55"/>
    <mergeCell ref="B56:D56"/>
    <mergeCell ref="A57:A58"/>
    <mergeCell ref="B57:D57"/>
    <mergeCell ref="B58:D58"/>
    <mergeCell ref="A51:A52"/>
    <mergeCell ref="B51:D51"/>
    <mergeCell ref="B52:D52"/>
    <mergeCell ref="A53:A54"/>
    <mergeCell ref="B53:D53"/>
    <mergeCell ref="B54:D54"/>
    <mergeCell ref="A47:A48"/>
    <mergeCell ref="B47:D47"/>
    <mergeCell ref="B48:D48"/>
    <mergeCell ref="A49:A50"/>
    <mergeCell ref="B49:D49"/>
    <mergeCell ref="B50:D50"/>
    <mergeCell ref="A43:A44"/>
    <mergeCell ref="B43:D43"/>
    <mergeCell ref="B44:D44"/>
    <mergeCell ref="A45:A46"/>
    <mergeCell ref="B45:D45"/>
    <mergeCell ref="B46:D46"/>
    <mergeCell ref="A39:A40"/>
    <mergeCell ref="B39:D39"/>
    <mergeCell ref="B40:D40"/>
    <mergeCell ref="A41:A42"/>
    <mergeCell ref="B41:D41"/>
    <mergeCell ref="B42:D42"/>
    <mergeCell ref="A35:A36"/>
    <mergeCell ref="B35:D35"/>
    <mergeCell ref="B36:D36"/>
    <mergeCell ref="A37:A38"/>
    <mergeCell ref="B37:D37"/>
    <mergeCell ref="B38:D38"/>
    <mergeCell ref="A31:A32"/>
    <mergeCell ref="B31:D31"/>
    <mergeCell ref="B32:D32"/>
    <mergeCell ref="A33:A34"/>
    <mergeCell ref="B33:D33"/>
    <mergeCell ref="B34:D34"/>
    <mergeCell ref="A27:A28"/>
    <mergeCell ref="B27:D27"/>
    <mergeCell ref="B28:D28"/>
    <mergeCell ref="A29:A30"/>
    <mergeCell ref="B29:D29"/>
    <mergeCell ref="B30:D30"/>
    <mergeCell ref="A23:A24"/>
    <mergeCell ref="B23:D23"/>
    <mergeCell ref="B24:D24"/>
    <mergeCell ref="A25:A26"/>
    <mergeCell ref="B25:D25"/>
    <mergeCell ref="B26:D26"/>
    <mergeCell ref="A19:A20"/>
    <mergeCell ref="B19:D19"/>
    <mergeCell ref="B20:D20"/>
    <mergeCell ref="A21:A22"/>
    <mergeCell ref="B21:D21"/>
    <mergeCell ref="B22:D22"/>
    <mergeCell ref="A15:A16"/>
    <mergeCell ref="B15:D15"/>
    <mergeCell ref="B16:D16"/>
    <mergeCell ref="A17:A18"/>
    <mergeCell ref="B17:D17"/>
    <mergeCell ref="B18:D18"/>
    <mergeCell ref="A11:A12"/>
    <mergeCell ref="B11:D11"/>
    <mergeCell ref="B12:D12"/>
    <mergeCell ref="A13:A14"/>
    <mergeCell ref="B13:D13"/>
    <mergeCell ref="B14:D14"/>
    <mergeCell ref="Q5:Q7"/>
    <mergeCell ref="G6:H6"/>
    <mergeCell ref="I6:J6"/>
    <mergeCell ref="A9:A10"/>
    <mergeCell ref="B9:D9"/>
    <mergeCell ref="B10:D10"/>
    <mergeCell ref="A1:H1"/>
    <mergeCell ref="L1:O1"/>
    <mergeCell ref="D3:O3"/>
    <mergeCell ref="A5:A7"/>
    <mergeCell ref="B5:D7"/>
    <mergeCell ref="F5:F7"/>
    <mergeCell ref="G5:J5"/>
    <mergeCell ref="L5:L7"/>
    <mergeCell ref="M5:M7"/>
    <mergeCell ref="O5:O7"/>
  </mergeCells>
  <conditionalFormatting sqref="B9:D70">
    <cfRule type="expression" dxfId="98" priority="9" stopIfTrue="1">
      <formula>OR(N9=6,N9=7)</formula>
    </cfRule>
  </conditionalFormatting>
  <conditionalFormatting sqref="A9 A11:A70">
    <cfRule type="expression" dxfId="97" priority="8" stopIfTrue="1">
      <formula>OR(N9=6,N9=7)</formula>
    </cfRule>
  </conditionalFormatting>
  <conditionalFormatting sqref="Q61:Q70 L9:M70 O19:O22 O33:O36 O47:O50 O11:O16 O25:O30 O39:O44 O53:O58 O61:O70 Q19:Q30 Q9:Q16 Q33:Q44 Q47:Q58 F9:J70">
    <cfRule type="expression" dxfId="96" priority="7" stopIfTrue="1">
      <formula>OR($N9=6,$N9=7)</formula>
    </cfRule>
  </conditionalFormatting>
  <conditionalFormatting sqref="G9:J70">
    <cfRule type="expression" dxfId="95" priority="6" stopIfTrue="1">
      <formula>OR($N9=6,$N9=7)</formula>
    </cfRule>
  </conditionalFormatting>
  <conditionalFormatting sqref="F9">
    <cfRule type="expression" dxfId="94" priority="5" stopIfTrue="1">
      <formula>OR($N9=6,$N9=7)</formula>
    </cfRule>
  </conditionalFormatting>
  <conditionalFormatting sqref="F9">
    <cfRule type="expression" dxfId="93" priority="4" stopIfTrue="1">
      <formula>OR($N9=6,$N9=7)</formula>
    </cfRule>
  </conditionalFormatting>
  <conditionalFormatting sqref="Q19:Q30 Q9:Q16 Q33:Q44 Q47:Q58 Q61:Q70">
    <cfRule type="expression" dxfId="92" priority="3" stopIfTrue="1">
      <formula>OR($N9=6,$N9=7)</formula>
    </cfRule>
  </conditionalFormatting>
  <conditionalFormatting sqref="L9:L70">
    <cfRule type="expression" dxfId="91" priority="2" stopIfTrue="1">
      <formula>OR($N9=6,$N9=7)</formula>
    </cfRule>
  </conditionalFormatting>
  <conditionalFormatting sqref="O9:O70">
    <cfRule type="expression" dxfId="90" priority="1" stopIfTrue="1">
      <formula>OR($N9=6,$N9=7)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"/>
  <sheetViews>
    <sheetView workbookViewId="0">
      <selection activeCell="O34" sqref="O34"/>
    </sheetView>
  </sheetViews>
  <sheetFormatPr defaultRowHeight="15" x14ac:dyDescent="0.25"/>
  <cols>
    <col min="1" max="1" width="7.140625" style="100" customWidth="1"/>
    <col min="2" max="2" width="18" style="100" customWidth="1"/>
    <col min="3" max="3" width="13.28515625" style="100" customWidth="1"/>
    <col min="4" max="4" width="8.7109375" style="14" bestFit="1" customWidth="1"/>
    <col min="5" max="5" width="0.7109375" style="14" customWidth="1"/>
    <col min="6" max="10" width="7.7109375" style="101" customWidth="1"/>
    <col min="11" max="11" width="0.7109375" style="14" customWidth="1"/>
    <col min="12" max="12" width="8.28515625" style="102" customWidth="1"/>
    <col min="13" max="13" width="12" style="102" customWidth="1"/>
    <col min="14" max="14" width="6.85546875" style="103" hidden="1" customWidth="1"/>
    <col min="15" max="256" width="9.140625" style="14"/>
    <col min="257" max="257" width="7.140625" style="14" customWidth="1"/>
    <col min="258" max="258" width="18" style="14" customWidth="1"/>
    <col min="259" max="259" width="13.28515625" style="14" customWidth="1"/>
    <col min="260" max="260" width="8.7109375" style="14" bestFit="1" customWidth="1"/>
    <col min="261" max="261" width="0.7109375" style="14" customWidth="1"/>
    <col min="262" max="266" width="7.7109375" style="14" customWidth="1"/>
    <col min="267" max="267" width="0.7109375" style="14" customWidth="1"/>
    <col min="268" max="268" width="8.28515625" style="14" customWidth="1"/>
    <col min="269" max="269" width="12" style="14" customWidth="1"/>
    <col min="270" max="270" width="0" style="14" hidden="1" customWidth="1"/>
    <col min="271" max="512" width="9.140625" style="14"/>
    <col min="513" max="513" width="7.140625" style="14" customWidth="1"/>
    <col min="514" max="514" width="18" style="14" customWidth="1"/>
    <col min="515" max="515" width="13.28515625" style="14" customWidth="1"/>
    <col min="516" max="516" width="8.7109375" style="14" bestFit="1" customWidth="1"/>
    <col min="517" max="517" width="0.7109375" style="14" customWidth="1"/>
    <col min="518" max="522" width="7.7109375" style="14" customWidth="1"/>
    <col min="523" max="523" width="0.7109375" style="14" customWidth="1"/>
    <col min="524" max="524" width="8.28515625" style="14" customWidth="1"/>
    <col min="525" max="525" width="12" style="14" customWidth="1"/>
    <col min="526" max="526" width="0" style="14" hidden="1" customWidth="1"/>
    <col min="527" max="768" width="9.140625" style="14"/>
    <col min="769" max="769" width="7.140625" style="14" customWidth="1"/>
    <col min="770" max="770" width="18" style="14" customWidth="1"/>
    <col min="771" max="771" width="13.28515625" style="14" customWidth="1"/>
    <col min="772" max="772" width="8.7109375" style="14" bestFit="1" customWidth="1"/>
    <col min="773" max="773" width="0.7109375" style="14" customWidth="1"/>
    <col min="774" max="778" width="7.7109375" style="14" customWidth="1"/>
    <col min="779" max="779" width="0.7109375" style="14" customWidth="1"/>
    <col min="780" max="780" width="8.28515625" style="14" customWidth="1"/>
    <col min="781" max="781" width="12" style="14" customWidth="1"/>
    <col min="782" max="782" width="0" style="14" hidden="1" customWidth="1"/>
    <col min="783" max="1024" width="9.140625" style="14"/>
    <col min="1025" max="1025" width="7.140625" style="14" customWidth="1"/>
    <col min="1026" max="1026" width="18" style="14" customWidth="1"/>
    <col min="1027" max="1027" width="13.28515625" style="14" customWidth="1"/>
    <col min="1028" max="1028" width="8.7109375" style="14" bestFit="1" customWidth="1"/>
    <col min="1029" max="1029" width="0.7109375" style="14" customWidth="1"/>
    <col min="1030" max="1034" width="7.7109375" style="14" customWidth="1"/>
    <col min="1035" max="1035" width="0.7109375" style="14" customWidth="1"/>
    <col min="1036" max="1036" width="8.28515625" style="14" customWidth="1"/>
    <col min="1037" max="1037" width="12" style="14" customWidth="1"/>
    <col min="1038" max="1038" width="0" style="14" hidden="1" customWidth="1"/>
    <col min="1039" max="1280" width="9.140625" style="14"/>
    <col min="1281" max="1281" width="7.140625" style="14" customWidth="1"/>
    <col min="1282" max="1282" width="18" style="14" customWidth="1"/>
    <col min="1283" max="1283" width="13.28515625" style="14" customWidth="1"/>
    <col min="1284" max="1284" width="8.7109375" style="14" bestFit="1" customWidth="1"/>
    <col min="1285" max="1285" width="0.7109375" style="14" customWidth="1"/>
    <col min="1286" max="1290" width="7.7109375" style="14" customWidth="1"/>
    <col min="1291" max="1291" width="0.7109375" style="14" customWidth="1"/>
    <col min="1292" max="1292" width="8.28515625" style="14" customWidth="1"/>
    <col min="1293" max="1293" width="12" style="14" customWidth="1"/>
    <col min="1294" max="1294" width="0" style="14" hidden="1" customWidth="1"/>
    <col min="1295" max="1536" width="9.140625" style="14"/>
    <col min="1537" max="1537" width="7.140625" style="14" customWidth="1"/>
    <col min="1538" max="1538" width="18" style="14" customWidth="1"/>
    <col min="1539" max="1539" width="13.28515625" style="14" customWidth="1"/>
    <col min="1540" max="1540" width="8.7109375" style="14" bestFit="1" customWidth="1"/>
    <col min="1541" max="1541" width="0.7109375" style="14" customWidth="1"/>
    <col min="1542" max="1546" width="7.7109375" style="14" customWidth="1"/>
    <col min="1547" max="1547" width="0.7109375" style="14" customWidth="1"/>
    <col min="1548" max="1548" width="8.28515625" style="14" customWidth="1"/>
    <col min="1549" max="1549" width="12" style="14" customWidth="1"/>
    <col min="1550" max="1550" width="0" style="14" hidden="1" customWidth="1"/>
    <col min="1551" max="1792" width="9.140625" style="14"/>
    <col min="1793" max="1793" width="7.140625" style="14" customWidth="1"/>
    <col min="1794" max="1794" width="18" style="14" customWidth="1"/>
    <col min="1795" max="1795" width="13.28515625" style="14" customWidth="1"/>
    <col min="1796" max="1796" width="8.7109375" style="14" bestFit="1" customWidth="1"/>
    <col min="1797" max="1797" width="0.7109375" style="14" customWidth="1"/>
    <col min="1798" max="1802" width="7.7109375" style="14" customWidth="1"/>
    <col min="1803" max="1803" width="0.7109375" style="14" customWidth="1"/>
    <col min="1804" max="1804" width="8.28515625" style="14" customWidth="1"/>
    <col min="1805" max="1805" width="12" style="14" customWidth="1"/>
    <col min="1806" max="1806" width="0" style="14" hidden="1" customWidth="1"/>
    <col min="1807" max="2048" width="9.140625" style="14"/>
    <col min="2049" max="2049" width="7.140625" style="14" customWidth="1"/>
    <col min="2050" max="2050" width="18" style="14" customWidth="1"/>
    <col min="2051" max="2051" width="13.28515625" style="14" customWidth="1"/>
    <col min="2052" max="2052" width="8.7109375" style="14" bestFit="1" customWidth="1"/>
    <col min="2053" max="2053" width="0.7109375" style="14" customWidth="1"/>
    <col min="2054" max="2058" width="7.7109375" style="14" customWidth="1"/>
    <col min="2059" max="2059" width="0.7109375" style="14" customWidth="1"/>
    <col min="2060" max="2060" width="8.28515625" style="14" customWidth="1"/>
    <col min="2061" max="2061" width="12" style="14" customWidth="1"/>
    <col min="2062" max="2062" width="0" style="14" hidden="1" customWidth="1"/>
    <col min="2063" max="2304" width="9.140625" style="14"/>
    <col min="2305" max="2305" width="7.140625" style="14" customWidth="1"/>
    <col min="2306" max="2306" width="18" style="14" customWidth="1"/>
    <col min="2307" max="2307" width="13.28515625" style="14" customWidth="1"/>
    <col min="2308" max="2308" width="8.7109375" style="14" bestFit="1" customWidth="1"/>
    <col min="2309" max="2309" width="0.7109375" style="14" customWidth="1"/>
    <col min="2310" max="2314" width="7.7109375" style="14" customWidth="1"/>
    <col min="2315" max="2315" width="0.7109375" style="14" customWidth="1"/>
    <col min="2316" max="2316" width="8.28515625" style="14" customWidth="1"/>
    <col min="2317" max="2317" width="12" style="14" customWidth="1"/>
    <col min="2318" max="2318" width="0" style="14" hidden="1" customWidth="1"/>
    <col min="2319" max="2560" width="9.140625" style="14"/>
    <col min="2561" max="2561" width="7.140625" style="14" customWidth="1"/>
    <col min="2562" max="2562" width="18" style="14" customWidth="1"/>
    <col min="2563" max="2563" width="13.28515625" style="14" customWidth="1"/>
    <col min="2564" max="2564" width="8.7109375" style="14" bestFit="1" customWidth="1"/>
    <col min="2565" max="2565" width="0.7109375" style="14" customWidth="1"/>
    <col min="2566" max="2570" width="7.7109375" style="14" customWidth="1"/>
    <col min="2571" max="2571" width="0.7109375" style="14" customWidth="1"/>
    <col min="2572" max="2572" width="8.28515625" style="14" customWidth="1"/>
    <col min="2573" max="2573" width="12" style="14" customWidth="1"/>
    <col min="2574" max="2574" width="0" style="14" hidden="1" customWidth="1"/>
    <col min="2575" max="2816" width="9.140625" style="14"/>
    <col min="2817" max="2817" width="7.140625" style="14" customWidth="1"/>
    <col min="2818" max="2818" width="18" style="14" customWidth="1"/>
    <col min="2819" max="2819" width="13.28515625" style="14" customWidth="1"/>
    <col min="2820" max="2820" width="8.7109375" style="14" bestFit="1" customWidth="1"/>
    <col min="2821" max="2821" width="0.7109375" style="14" customWidth="1"/>
    <col min="2822" max="2826" width="7.7109375" style="14" customWidth="1"/>
    <col min="2827" max="2827" width="0.7109375" style="14" customWidth="1"/>
    <col min="2828" max="2828" width="8.28515625" style="14" customWidth="1"/>
    <col min="2829" max="2829" width="12" style="14" customWidth="1"/>
    <col min="2830" max="2830" width="0" style="14" hidden="1" customWidth="1"/>
    <col min="2831" max="3072" width="9.140625" style="14"/>
    <col min="3073" max="3073" width="7.140625" style="14" customWidth="1"/>
    <col min="3074" max="3074" width="18" style="14" customWidth="1"/>
    <col min="3075" max="3075" width="13.28515625" style="14" customWidth="1"/>
    <col min="3076" max="3076" width="8.7109375" style="14" bestFit="1" customWidth="1"/>
    <col min="3077" max="3077" width="0.7109375" style="14" customWidth="1"/>
    <col min="3078" max="3082" width="7.7109375" style="14" customWidth="1"/>
    <col min="3083" max="3083" width="0.7109375" style="14" customWidth="1"/>
    <col min="3084" max="3084" width="8.28515625" style="14" customWidth="1"/>
    <col min="3085" max="3085" width="12" style="14" customWidth="1"/>
    <col min="3086" max="3086" width="0" style="14" hidden="1" customWidth="1"/>
    <col min="3087" max="3328" width="9.140625" style="14"/>
    <col min="3329" max="3329" width="7.140625" style="14" customWidth="1"/>
    <col min="3330" max="3330" width="18" style="14" customWidth="1"/>
    <col min="3331" max="3331" width="13.28515625" style="14" customWidth="1"/>
    <col min="3332" max="3332" width="8.7109375" style="14" bestFit="1" customWidth="1"/>
    <col min="3333" max="3333" width="0.7109375" style="14" customWidth="1"/>
    <col min="3334" max="3338" width="7.7109375" style="14" customWidth="1"/>
    <col min="3339" max="3339" width="0.7109375" style="14" customWidth="1"/>
    <col min="3340" max="3340" width="8.28515625" style="14" customWidth="1"/>
    <col min="3341" max="3341" width="12" style="14" customWidth="1"/>
    <col min="3342" max="3342" width="0" style="14" hidden="1" customWidth="1"/>
    <col min="3343" max="3584" width="9.140625" style="14"/>
    <col min="3585" max="3585" width="7.140625" style="14" customWidth="1"/>
    <col min="3586" max="3586" width="18" style="14" customWidth="1"/>
    <col min="3587" max="3587" width="13.28515625" style="14" customWidth="1"/>
    <col min="3588" max="3588" width="8.7109375" style="14" bestFit="1" customWidth="1"/>
    <col min="3589" max="3589" width="0.7109375" style="14" customWidth="1"/>
    <col min="3590" max="3594" width="7.7109375" style="14" customWidth="1"/>
    <col min="3595" max="3595" width="0.7109375" style="14" customWidth="1"/>
    <col min="3596" max="3596" width="8.28515625" style="14" customWidth="1"/>
    <col min="3597" max="3597" width="12" style="14" customWidth="1"/>
    <col min="3598" max="3598" width="0" style="14" hidden="1" customWidth="1"/>
    <col min="3599" max="3840" width="9.140625" style="14"/>
    <col min="3841" max="3841" width="7.140625" style="14" customWidth="1"/>
    <col min="3842" max="3842" width="18" style="14" customWidth="1"/>
    <col min="3843" max="3843" width="13.28515625" style="14" customWidth="1"/>
    <col min="3844" max="3844" width="8.7109375" style="14" bestFit="1" customWidth="1"/>
    <col min="3845" max="3845" width="0.7109375" style="14" customWidth="1"/>
    <col min="3846" max="3850" width="7.7109375" style="14" customWidth="1"/>
    <col min="3851" max="3851" width="0.7109375" style="14" customWidth="1"/>
    <col min="3852" max="3852" width="8.28515625" style="14" customWidth="1"/>
    <col min="3853" max="3853" width="12" style="14" customWidth="1"/>
    <col min="3854" max="3854" width="0" style="14" hidden="1" customWidth="1"/>
    <col min="3855" max="4096" width="9.140625" style="14"/>
    <col min="4097" max="4097" width="7.140625" style="14" customWidth="1"/>
    <col min="4098" max="4098" width="18" style="14" customWidth="1"/>
    <col min="4099" max="4099" width="13.28515625" style="14" customWidth="1"/>
    <col min="4100" max="4100" width="8.7109375" style="14" bestFit="1" customWidth="1"/>
    <col min="4101" max="4101" width="0.7109375" style="14" customWidth="1"/>
    <col min="4102" max="4106" width="7.7109375" style="14" customWidth="1"/>
    <col min="4107" max="4107" width="0.7109375" style="14" customWidth="1"/>
    <col min="4108" max="4108" width="8.28515625" style="14" customWidth="1"/>
    <col min="4109" max="4109" width="12" style="14" customWidth="1"/>
    <col min="4110" max="4110" width="0" style="14" hidden="1" customWidth="1"/>
    <col min="4111" max="4352" width="9.140625" style="14"/>
    <col min="4353" max="4353" width="7.140625" style="14" customWidth="1"/>
    <col min="4354" max="4354" width="18" style="14" customWidth="1"/>
    <col min="4355" max="4355" width="13.28515625" style="14" customWidth="1"/>
    <col min="4356" max="4356" width="8.7109375" style="14" bestFit="1" customWidth="1"/>
    <col min="4357" max="4357" width="0.7109375" style="14" customWidth="1"/>
    <col min="4358" max="4362" width="7.7109375" style="14" customWidth="1"/>
    <col min="4363" max="4363" width="0.7109375" style="14" customWidth="1"/>
    <col min="4364" max="4364" width="8.28515625" style="14" customWidth="1"/>
    <col min="4365" max="4365" width="12" style="14" customWidth="1"/>
    <col min="4366" max="4366" width="0" style="14" hidden="1" customWidth="1"/>
    <col min="4367" max="4608" width="9.140625" style="14"/>
    <col min="4609" max="4609" width="7.140625" style="14" customWidth="1"/>
    <col min="4610" max="4610" width="18" style="14" customWidth="1"/>
    <col min="4611" max="4611" width="13.28515625" style="14" customWidth="1"/>
    <col min="4612" max="4612" width="8.7109375" style="14" bestFit="1" customWidth="1"/>
    <col min="4613" max="4613" width="0.7109375" style="14" customWidth="1"/>
    <col min="4614" max="4618" width="7.7109375" style="14" customWidth="1"/>
    <col min="4619" max="4619" width="0.7109375" style="14" customWidth="1"/>
    <col min="4620" max="4620" width="8.28515625" style="14" customWidth="1"/>
    <col min="4621" max="4621" width="12" style="14" customWidth="1"/>
    <col min="4622" max="4622" width="0" style="14" hidden="1" customWidth="1"/>
    <col min="4623" max="4864" width="9.140625" style="14"/>
    <col min="4865" max="4865" width="7.140625" style="14" customWidth="1"/>
    <col min="4866" max="4866" width="18" style="14" customWidth="1"/>
    <col min="4867" max="4867" width="13.28515625" style="14" customWidth="1"/>
    <col min="4868" max="4868" width="8.7109375" style="14" bestFit="1" customWidth="1"/>
    <col min="4869" max="4869" width="0.7109375" style="14" customWidth="1"/>
    <col min="4870" max="4874" width="7.7109375" style="14" customWidth="1"/>
    <col min="4875" max="4875" width="0.7109375" style="14" customWidth="1"/>
    <col min="4876" max="4876" width="8.28515625" style="14" customWidth="1"/>
    <col min="4877" max="4877" width="12" style="14" customWidth="1"/>
    <col min="4878" max="4878" width="0" style="14" hidden="1" customWidth="1"/>
    <col min="4879" max="5120" width="9.140625" style="14"/>
    <col min="5121" max="5121" width="7.140625" style="14" customWidth="1"/>
    <col min="5122" max="5122" width="18" style="14" customWidth="1"/>
    <col min="5123" max="5123" width="13.28515625" style="14" customWidth="1"/>
    <col min="5124" max="5124" width="8.7109375" style="14" bestFit="1" customWidth="1"/>
    <col min="5125" max="5125" width="0.7109375" style="14" customWidth="1"/>
    <col min="5126" max="5130" width="7.7109375" style="14" customWidth="1"/>
    <col min="5131" max="5131" width="0.7109375" style="14" customWidth="1"/>
    <col min="5132" max="5132" width="8.28515625" style="14" customWidth="1"/>
    <col min="5133" max="5133" width="12" style="14" customWidth="1"/>
    <col min="5134" max="5134" width="0" style="14" hidden="1" customWidth="1"/>
    <col min="5135" max="5376" width="9.140625" style="14"/>
    <col min="5377" max="5377" width="7.140625" style="14" customWidth="1"/>
    <col min="5378" max="5378" width="18" style="14" customWidth="1"/>
    <col min="5379" max="5379" width="13.28515625" style="14" customWidth="1"/>
    <col min="5380" max="5380" width="8.7109375" style="14" bestFit="1" customWidth="1"/>
    <col min="5381" max="5381" width="0.7109375" style="14" customWidth="1"/>
    <col min="5382" max="5386" width="7.7109375" style="14" customWidth="1"/>
    <col min="5387" max="5387" width="0.7109375" style="14" customWidth="1"/>
    <col min="5388" max="5388" width="8.28515625" style="14" customWidth="1"/>
    <col min="5389" max="5389" width="12" style="14" customWidth="1"/>
    <col min="5390" max="5390" width="0" style="14" hidden="1" customWidth="1"/>
    <col min="5391" max="5632" width="9.140625" style="14"/>
    <col min="5633" max="5633" width="7.140625" style="14" customWidth="1"/>
    <col min="5634" max="5634" width="18" style="14" customWidth="1"/>
    <col min="5635" max="5635" width="13.28515625" style="14" customWidth="1"/>
    <col min="5636" max="5636" width="8.7109375" style="14" bestFit="1" customWidth="1"/>
    <col min="5637" max="5637" width="0.7109375" style="14" customWidth="1"/>
    <col min="5638" max="5642" width="7.7109375" style="14" customWidth="1"/>
    <col min="5643" max="5643" width="0.7109375" style="14" customWidth="1"/>
    <col min="5644" max="5644" width="8.28515625" style="14" customWidth="1"/>
    <col min="5645" max="5645" width="12" style="14" customWidth="1"/>
    <col min="5646" max="5646" width="0" style="14" hidden="1" customWidth="1"/>
    <col min="5647" max="5888" width="9.140625" style="14"/>
    <col min="5889" max="5889" width="7.140625" style="14" customWidth="1"/>
    <col min="5890" max="5890" width="18" style="14" customWidth="1"/>
    <col min="5891" max="5891" width="13.28515625" style="14" customWidth="1"/>
    <col min="5892" max="5892" width="8.7109375" style="14" bestFit="1" customWidth="1"/>
    <col min="5893" max="5893" width="0.7109375" style="14" customWidth="1"/>
    <col min="5894" max="5898" width="7.7109375" style="14" customWidth="1"/>
    <col min="5899" max="5899" width="0.7109375" style="14" customWidth="1"/>
    <col min="5900" max="5900" width="8.28515625" style="14" customWidth="1"/>
    <col min="5901" max="5901" width="12" style="14" customWidth="1"/>
    <col min="5902" max="5902" width="0" style="14" hidden="1" customWidth="1"/>
    <col min="5903" max="6144" width="9.140625" style="14"/>
    <col min="6145" max="6145" width="7.140625" style="14" customWidth="1"/>
    <col min="6146" max="6146" width="18" style="14" customWidth="1"/>
    <col min="6147" max="6147" width="13.28515625" style="14" customWidth="1"/>
    <col min="6148" max="6148" width="8.7109375" style="14" bestFit="1" customWidth="1"/>
    <col min="6149" max="6149" width="0.7109375" style="14" customWidth="1"/>
    <col min="6150" max="6154" width="7.7109375" style="14" customWidth="1"/>
    <col min="6155" max="6155" width="0.7109375" style="14" customWidth="1"/>
    <col min="6156" max="6156" width="8.28515625" style="14" customWidth="1"/>
    <col min="6157" max="6157" width="12" style="14" customWidth="1"/>
    <col min="6158" max="6158" width="0" style="14" hidden="1" customWidth="1"/>
    <col min="6159" max="6400" width="9.140625" style="14"/>
    <col min="6401" max="6401" width="7.140625" style="14" customWidth="1"/>
    <col min="6402" max="6402" width="18" style="14" customWidth="1"/>
    <col min="6403" max="6403" width="13.28515625" style="14" customWidth="1"/>
    <col min="6404" max="6404" width="8.7109375" style="14" bestFit="1" customWidth="1"/>
    <col min="6405" max="6405" width="0.7109375" style="14" customWidth="1"/>
    <col min="6406" max="6410" width="7.7109375" style="14" customWidth="1"/>
    <col min="6411" max="6411" width="0.7109375" style="14" customWidth="1"/>
    <col min="6412" max="6412" width="8.28515625" style="14" customWidth="1"/>
    <col min="6413" max="6413" width="12" style="14" customWidth="1"/>
    <col min="6414" max="6414" width="0" style="14" hidden="1" customWidth="1"/>
    <col min="6415" max="6656" width="9.140625" style="14"/>
    <col min="6657" max="6657" width="7.140625" style="14" customWidth="1"/>
    <col min="6658" max="6658" width="18" style="14" customWidth="1"/>
    <col min="6659" max="6659" width="13.28515625" style="14" customWidth="1"/>
    <col min="6660" max="6660" width="8.7109375" style="14" bestFit="1" customWidth="1"/>
    <col min="6661" max="6661" width="0.7109375" style="14" customWidth="1"/>
    <col min="6662" max="6666" width="7.7109375" style="14" customWidth="1"/>
    <col min="6667" max="6667" width="0.7109375" style="14" customWidth="1"/>
    <col min="6668" max="6668" width="8.28515625" style="14" customWidth="1"/>
    <col min="6669" max="6669" width="12" style="14" customWidth="1"/>
    <col min="6670" max="6670" width="0" style="14" hidden="1" customWidth="1"/>
    <col min="6671" max="6912" width="9.140625" style="14"/>
    <col min="6913" max="6913" width="7.140625" style="14" customWidth="1"/>
    <col min="6914" max="6914" width="18" style="14" customWidth="1"/>
    <col min="6915" max="6915" width="13.28515625" style="14" customWidth="1"/>
    <col min="6916" max="6916" width="8.7109375" style="14" bestFit="1" customWidth="1"/>
    <col min="6917" max="6917" width="0.7109375" style="14" customWidth="1"/>
    <col min="6918" max="6922" width="7.7109375" style="14" customWidth="1"/>
    <col min="6923" max="6923" width="0.7109375" style="14" customWidth="1"/>
    <col min="6924" max="6924" width="8.28515625" style="14" customWidth="1"/>
    <col min="6925" max="6925" width="12" style="14" customWidth="1"/>
    <col min="6926" max="6926" width="0" style="14" hidden="1" customWidth="1"/>
    <col min="6927" max="7168" width="9.140625" style="14"/>
    <col min="7169" max="7169" width="7.140625" style="14" customWidth="1"/>
    <col min="7170" max="7170" width="18" style="14" customWidth="1"/>
    <col min="7171" max="7171" width="13.28515625" style="14" customWidth="1"/>
    <col min="7172" max="7172" width="8.7109375" style="14" bestFit="1" customWidth="1"/>
    <col min="7173" max="7173" width="0.7109375" style="14" customWidth="1"/>
    <col min="7174" max="7178" width="7.7109375" style="14" customWidth="1"/>
    <col min="7179" max="7179" width="0.7109375" style="14" customWidth="1"/>
    <col min="7180" max="7180" width="8.28515625" style="14" customWidth="1"/>
    <col min="7181" max="7181" width="12" style="14" customWidth="1"/>
    <col min="7182" max="7182" width="0" style="14" hidden="1" customWidth="1"/>
    <col min="7183" max="7424" width="9.140625" style="14"/>
    <col min="7425" max="7425" width="7.140625" style="14" customWidth="1"/>
    <col min="7426" max="7426" width="18" style="14" customWidth="1"/>
    <col min="7427" max="7427" width="13.28515625" style="14" customWidth="1"/>
    <col min="7428" max="7428" width="8.7109375" style="14" bestFit="1" customWidth="1"/>
    <col min="7429" max="7429" width="0.7109375" style="14" customWidth="1"/>
    <col min="7430" max="7434" width="7.7109375" style="14" customWidth="1"/>
    <col min="7435" max="7435" width="0.7109375" style="14" customWidth="1"/>
    <col min="7436" max="7436" width="8.28515625" style="14" customWidth="1"/>
    <col min="7437" max="7437" width="12" style="14" customWidth="1"/>
    <col min="7438" max="7438" width="0" style="14" hidden="1" customWidth="1"/>
    <col min="7439" max="7680" width="9.140625" style="14"/>
    <col min="7681" max="7681" width="7.140625" style="14" customWidth="1"/>
    <col min="7682" max="7682" width="18" style="14" customWidth="1"/>
    <col min="7683" max="7683" width="13.28515625" style="14" customWidth="1"/>
    <col min="7684" max="7684" width="8.7109375" style="14" bestFit="1" customWidth="1"/>
    <col min="7685" max="7685" width="0.7109375" style="14" customWidth="1"/>
    <col min="7686" max="7690" width="7.7109375" style="14" customWidth="1"/>
    <col min="7691" max="7691" width="0.7109375" style="14" customWidth="1"/>
    <col min="7692" max="7692" width="8.28515625" style="14" customWidth="1"/>
    <col min="7693" max="7693" width="12" style="14" customWidth="1"/>
    <col min="7694" max="7694" width="0" style="14" hidden="1" customWidth="1"/>
    <col min="7695" max="7936" width="9.140625" style="14"/>
    <col min="7937" max="7937" width="7.140625" style="14" customWidth="1"/>
    <col min="7938" max="7938" width="18" style="14" customWidth="1"/>
    <col min="7939" max="7939" width="13.28515625" style="14" customWidth="1"/>
    <col min="7940" max="7940" width="8.7109375" style="14" bestFit="1" customWidth="1"/>
    <col min="7941" max="7941" width="0.7109375" style="14" customWidth="1"/>
    <col min="7942" max="7946" width="7.7109375" style="14" customWidth="1"/>
    <col min="7947" max="7947" width="0.7109375" style="14" customWidth="1"/>
    <col min="7948" max="7948" width="8.28515625" style="14" customWidth="1"/>
    <col min="7949" max="7949" width="12" style="14" customWidth="1"/>
    <col min="7950" max="7950" width="0" style="14" hidden="1" customWidth="1"/>
    <col min="7951" max="8192" width="9.140625" style="14"/>
    <col min="8193" max="8193" width="7.140625" style="14" customWidth="1"/>
    <col min="8194" max="8194" width="18" style="14" customWidth="1"/>
    <col min="8195" max="8195" width="13.28515625" style="14" customWidth="1"/>
    <col min="8196" max="8196" width="8.7109375" style="14" bestFit="1" customWidth="1"/>
    <col min="8197" max="8197" width="0.7109375" style="14" customWidth="1"/>
    <col min="8198" max="8202" width="7.7109375" style="14" customWidth="1"/>
    <col min="8203" max="8203" width="0.7109375" style="14" customWidth="1"/>
    <col min="8204" max="8204" width="8.28515625" style="14" customWidth="1"/>
    <col min="8205" max="8205" width="12" style="14" customWidth="1"/>
    <col min="8206" max="8206" width="0" style="14" hidden="1" customWidth="1"/>
    <col min="8207" max="8448" width="9.140625" style="14"/>
    <col min="8449" max="8449" width="7.140625" style="14" customWidth="1"/>
    <col min="8450" max="8450" width="18" style="14" customWidth="1"/>
    <col min="8451" max="8451" width="13.28515625" style="14" customWidth="1"/>
    <col min="8452" max="8452" width="8.7109375" style="14" bestFit="1" customWidth="1"/>
    <col min="8453" max="8453" width="0.7109375" style="14" customWidth="1"/>
    <col min="8454" max="8458" width="7.7109375" style="14" customWidth="1"/>
    <col min="8459" max="8459" width="0.7109375" style="14" customWidth="1"/>
    <col min="8460" max="8460" width="8.28515625" style="14" customWidth="1"/>
    <col min="8461" max="8461" width="12" style="14" customWidth="1"/>
    <col min="8462" max="8462" width="0" style="14" hidden="1" customWidth="1"/>
    <col min="8463" max="8704" width="9.140625" style="14"/>
    <col min="8705" max="8705" width="7.140625" style="14" customWidth="1"/>
    <col min="8706" max="8706" width="18" style="14" customWidth="1"/>
    <col min="8707" max="8707" width="13.28515625" style="14" customWidth="1"/>
    <col min="8708" max="8708" width="8.7109375" style="14" bestFit="1" customWidth="1"/>
    <col min="8709" max="8709" width="0.7109375" style="14" customWidth="1"/>
    <col min="8710" max="8714" width="7.7109375" style="14" customWidth="1"/>
    <col min="8715" max="8715" width="0.7109375" style="14" customWidth="1"/>
    <col min="8716" max="8716" width="8.28515625" style="14" customWidth="1"/>
    <col min="8717" max="8717" width="12" style="14" customWidth="1"/>
    <col min="8718" max="8718" width="0" style="14" hidden="1" customWidth="1"/>
    <col min="8719" max="8960" width="9.140625" style="14"/>
    <col min="8961" max="8961" width="7.140625" style="14" customWidth="1"/>
    <col min="8962" max="8962" width="18" style="14" customWidth="1"/>
    <col min="8963" max="8963" width="13.28515625" style="14" customWidth="1"/>
    <col min="8964" max="8964" width="8.7109375" style="14" bestFit="1" customWidth="1"/>
    <col min="8965" max="8965" width="0.7109375" style="14" customWidth="1"/>
    <col min="8966" max="8970" width="7.7109375" style="14" customWidth="1"/>
    <col min="8971" max="8971" width="0.7109375" style="14" customWidth="1"/>
    <col min="8972" max="8972" width="8.28515625" style="14" customWidth="1"/>
    <col min="8973" max="8973" width="12" style="14" customWidth="1"/>
    <col min="8974" max="8974" width="0" style="14" hidden="1" customWidth="1"/>
    <col min="8975" max="9216" width="9.140625" style="14"/>
    <col min="9217" max="9217" width="7.140625" style="14" customWidth="1"/>
    <col min="9218" max="9218" width="18" style="14" customWidth="1"/>
    <col min="9219" max="9219" width="13.28515625" style="14" customWidth="1"/>
    <col min="9220" max="9220" width="8.7109375" style="14" bestFit="1" customWidth="1"/>
    <col min="9221" max="9221" width="0.7109375" style="14" customWidth="1"/>
    <col min="9222" max="9226" width="7.7109375" style="14" customWidth="1"/>
    <col min="9227" max="9227" width="0.7109375" style="14" customWidth="1"/>
    <col min="9228" max="9228" width="8.28515625" style="14" customWidth="1"/>
    <col min="9229" max="9229" width="12" style="14" customWidth="1"/>
    <col min="9230" max="9230" width="0" style="14" hidden="1" customWidth="1"/>
    <col min="9231" max="9472" width="9.140625" style="14"/>
    <col min="9473" max="9473" width="7.140625" style="14" customWidth="1"/>
    <col min="9474" max="9474" width="18" style="14" customWidth="1"/>
    <col min="9475" max="9475" width="13.28515625" style="14" customWidth="1"/>
    <col min="9476" max="9476" width="8.7109375" style="14" bestFit="1" customWidth="1"/>
    <col min="9477" max="9477" width="0.7109375" style="14" customWidth="1"/>
    <col min="9478" max="9482" width="7.7109375" style="14" customWidth="1"/>
    <col min="9483" max="9483" width="0.7109375" style="14" customWidth="1"/>
    <col min="9484" max="9484" width="8.28515625" style="14" customWidth="1"/>
    <col min="9485" max="9485" width="12" style="14" customWidth="1"/>
    <col min="9486" max="9486" width="0" style="14" hidden="1" customWidth="1"/>
    <col min="9487" max="9728" width="9.140625" style="14"/>
    <col min="9729" max="9729" width="7.140625" style="14" customWidth="1"/>
    <col min="9730" max="9730" width="18" style="14" customWidth="1"/>
    <col min="9731" max="9731" width="13.28515625" style="14" customWidth="1"/>
    <col min="9732" max="9732" width="8.7109375" style="14" bestFit="1" customWidth="1"/>
    <col min="9733" max="9733" width="0.7109375" style="14" customWidth="1"/>
    <col min="9734" max="9738" width="7.7109375" style="14" customWidth="1"/>
    <col min="9739" max="9739" width="0.7109375" style="14" customWidth="1"/>
    <col min="9740" max="9740" width="8.28515625" style="14" customWidth="1"/>
    <col min="9741" max="9741" width="12" style="14" customWidth="1"/>
    <col min="9742" max="9742" width="0" style="14" hidden="1" customWidth="1"/>
    <col min="9743" max="9984" width="9.140625" style="14"/>
    <col min="9985" max="9985" width="7.140625" style="14" customWidth="1"/>
    <col min="9986" max="9986" width="18" style="14" customWidth="1"/>
    <col min="9987" max="9987" width="13.28515625" style="14" customWidth="1"/>
    <col min="9988" max="9988" width="8.7109375" style="14" bestFit="1" customWidth="1"/>
    <col min="9989" max="9989" width="0.7109375" style="14" customWidth="1"/>
    <col min="9990" max="9994" width="7.7109375" style="14" customWidth="1"/>
    <col min="9995" max="9995" width="0.7109375" style="14" customWidth="1"/>
    <col min="9996" max="9996" width="8.28515625" style="14" customWidth="1"/>
    <col min="9997" max="9997" width="12" style="14" customWidth="1"/>
    <col min="9998" max="9998" width="0" style="14" hidden="1" customWidth="1"/>
    <col min="9999" max="10240" width="9.140625" style="14"/>
    <col min="10241" max="10241" width="7.140625" style="14" customWidth="1"/>
    <col min="10242" max="10242" width="18" style="14" customWidth="1"/>
    <col min="10243" max="10243" width="13.28515625" style="14" customWidth="1"/>
    <col min="10244" max="10244" width="8.7109375" style="14" bestFit="1" customWidth="1"/>
    <col min="10245" max="10245" width="0.7109375" style="14" customWidth="1"/>
    <col min="10246" max="10250" width="7.7109375" style="14" customWidth="1"/>
    <col min="10251" max="10251" width="0.7109375" style="14" customWidth="1"/>
    <col min="10252" max="10252" width="8.28515625" style="14" customWidth="1"/>
    <col min="10253" max="10253" width="12" style="14" customWidth="1"/>
    <col min="10254" max="10254" width="0" style="14" hidden="1" customWidth="1"/>
    <col min="10255" max="10496" width="9.140625" style="14"/>
    <col min="10497" max="10497" width="7.140625" style="14" customWidth="1"/>
    <col min="10498" max="10498" width="18" style="14" customWidth="1"/>
    <col min="10499" max="10499" width="13.28515625" style="14" customWidth="1"/>
    <col min="10500" max="10500" width="8.7109375" style="14" bestFit="1" customWidth="1"/>
    <col min="10501" max="10501" width="0.7109375" style="14" customWidth="1"/>
    <col min="10502" max="10506" width="7.7109375" style="14" customWidth="1"/>
    <col min="10507" max="10507" width="0.7109375" style="14" customWidth="1"/>
    <col min="10508" max="10508" width="8.28515625" style="14" customWidth="1"/>
    <col min="10509" max="10509" width="12" style="14" customWidth="1"/>
    <col min="10510" max="10510" width="0" style="14" hidden="1" customWidth="1"/>
    <col min="10511" max="10752" width="9.140625" style="14"/>
    <col min="10753" max="10753" width="7.140625" style="14" customWidth="1"/>
    <col min="10754" max="10754" width="18" style="14" customWidth="1"/>
    <col min="10755" max="10755" width="13.28515625" style="14" customWidth="1"/>
    <col min="10756" max="10756" width="8.7109375" style="14" bestFit="1" customWidth="1"/>
    <col min="10757" max="10757" width="0.7109375" style="14" customWidth="1"/>
    <col min="10758" max="10762" width="7.7109375" style="14" customWidth="1"/>
    <col min="10763" max="10763" width="0.7109375" style="14" customWidth="1"/>
    <col min="10764" max="10764" width="8.28515625" style="14" customWidth="1"/>
    <col min="10765" max="10765" width="12" style="14" customWidth="1"/>
    <col min="10766" max="10766" width="0" style="14" hidden="1" customWidth="1"/>
    <col min="10767" max="11008" width="9.140625" style="14"/>
    <col min="11009" max="11009" width="7.140625" style="14" customWidth="1"/>
    <col min="11010" max="11010" width="18" style="14" customWidth="1"/>
    <col min="11011" max="11011" width="13.28515625" style="14" customWidth="1"/>
    <col min="11012" max="11012" width="8.7109375" style="14" bestFit="1" customWidth="1"/>
    <col min="11013" max="11013" width="0.7109375" style="14" customWidth="1"/>
    <col min="11014" max="11018" width="7.7109375" style="14" customWidth="1"/>
    <col min="11019" max="11019" width="0.7109375" style="14" customWidth="1"/>
    <col min="11020" max="11020" width="8.28515625" style="14" customWidth="1"/>
    <col min="11021" max="11021" width="12" style="14" customWidth="1"/>
    <col min="11022" max="11022" width="0" style="14" hidden="1" customWidth="1"/>
    <col min="11023" max="11264" width="9.140625" style="14"/>
    <col min="11265" max="11265" width="7.140625" style="14" customWidth="1"/>
    <col min="11266" max="11266" width="18" style="14" customWidth="1"/>
    <col min="11267" max="11267" width="13.28515625" style="14" customWidth="1"/>
    <col min="11268" max="11268" width="8.7109375" style="14" bestFit="1" customWidth="1"/>
    <col min="11269" max="11269" width="0.7109375" style="14" customWidth="1"/>
    <col min="11270" max="11274" width="7.7109375" style="14" customWidth="1"/>
    <col min="11275" max="11275" width="0.7109375" style="14" customWidth="1"/>
    <col min="11276" max="11276" width="8.28515625" style="14" customWidth="1"/>
    <col min="11277" max="11277" width="12" style="14" customWidth="1"/>
    <col min="11278" max="11278" width="0" style="14" hidden="1" customWidth="1"/>
    <col min="11279" max="11520" width="9.140625" style="14"/>
    <col min="11521" max="11521" width="7.140625" style="14" customWidth="1"/>
    <col min="11522" max="11522" width="18" style="14" customWidth="1"/>
    <col min="11523" max="11523" width="13.28515625" style="14" customWidth="1"/>
    <col min="11524" max="11524" width="8.7109375" style="14" bestFit="1" customWidth="1"/>
    <col min="11525" max="11525" width="0.7109375" style="14" customWidth="1"/>
    <col min="11526" max="11530" width="7.7109375" style="14" customWidth="1"/>
    <col min="11531" max="11531" width="0.7109375" style="14" customWidth="1"/>
    <col min="11532" max="11532" width="8.28515625" style="14" customWidth="1"/>
    <col min="11533" max="11533" width="12" style="14" customWidth="1"/>
    <col min="11534" max="11534" width="0" style="14" hidden="1" customWidth="1"/>
    <col min="11535" max="11776" width="9.140625" style="14"/>
    <col min="11777" max="11777" width="7.140625" style="14" customWidth="1"/>
    <col min="11778" max="11778" width="18" style="14" customWidth="1"/>
    <col min="11779" max="11779" width="13.28515625" style="14" customWidth="1"/>
    <col min="11780" max="11780" width="8.7109375" style="14" bestFit="1" customWidth="1"/>
    <col min="11781" max="11781" width="0.7109375" style="14" customWidth="1"/>
    <col min="11782" max="11786" width="7.7109375" style="14" customWidth="1"/>
    <col min="11787" max="11787" width="0.7109375" style="14" customWidth="1"/>
    <col min="11788" max="11788" width="8.28515625" style="14" customWidth="1"/>
    <col min="11789" max="11789" width="12" style="14" customWidth="1"/>
    <col min="11790" max="11790" width="0" style="14" hidden="1" customWidth="1"/>
    <col min="11791" max="12032" width="9.140625" style="14"/>
    <col min="12033" max="12033" width="7.140625" style="14" customWidth="1"/>
    <col min="12034" max="12034" width="18" style="14" customWidth="1"/>
    <col min="12035" max="12035" width="13.28515625" style="14" customWidth="1"/>
    <col min="12036" max="12036" width="8.7109375" style="14" bestFit="1" customWidth="1"/>
    <col min="12037" max="12037" width="0.7109375" style="14" customWidth="1"/>
    <col min="12038" max="12042" width="7.7109375" style="14" customWidth="1"/>
    <col min="12043" max="12043" width="0.7109375" style="14" customWidth="1"/>
    <col min="12044" max="12044" width="8.28515625" style="14" customWidth="1"/>
    <col min="12045" max="12045" width="12" style="14" customWidth="1"/>
    <col min="12046" max="12046" width="0" style="14" hidden="1" customWidth="1"/>
    <col min="12047" max="12288" width="9.140625" style="14"/>
    <col min="12289" max="12289" width="7.140625" style="14" customWidth="1"/>
    <col min="12290" max="12290" width="18" style="14" customWidth="1"/>
    <col min="12291" max="12291" width="13.28515625" style="14" customWidth="1"/>
    <col min="12292" max="12292" width="8.7109375" style="14" bestFit="1" customWidth="1"/>
    <col min="12293" max="12293" width="0.7109375" style="14" customWidth="1"/>
    <col min="12294" max="12298" width="7.7109375" style="14" customWidth="1"/>
    <col min="12299" max="12299" width="0.7109375" style="14" customWidth="1"/>
    <col min="12300" max="12300" width="8.28515625" style="14" customWidth="1"/>
    <col min="12301" max="12301" width="12" style="14" customWidth="1"/>
    <col min="12302" max="12302" width="0" style="14" hidden="1" customWidth="1"/>
    <col min="12303" max="12544" width="9.140625" style="14"/>
    <col min="12545" max="12545" width="7.140625" style="14" customWidth="1"/>
    <col min="12546" max="12546" width="18" style="14" customWidth="1"/>
    <col min="12547" max="12547" width="13.28515625" style="14" customWidth="1"/>
    <col min="12548" max="12548" width="8.7109375" style="14" bestFit="1" customWidth="1"/>
    <col min="12549" max="12549" width="0.7109375" style="14" customWidth="1"/>
    <col min="12550" max="12554" width="7.7109375" style="14" customWidth="1"/>
    <col min="12555" max="12555" width="0.7109375" style="14" customWidth="1"/>
    <col min="12556" max="12556" width="8.28515625" style="14" customWidth="1"/>
    <col min="12557" max="12557" width="12" style="14" customWidth="1"/>
    <col min="12558" max="12558" width="0" style="14" hidden="1" customWidth="1"/>
    <col min="12559" max="12800" width="9.140625" style="14"/>
    <col min="12801" max="12801" width="7.140625" style="14" customWidth="1"/>
    <col min="12802" max="12802" width="18" style="14" customWidth="1"/>
    <col min="12803" max="12803" width="13.28515625" style="14" customWidth="1"/>
    <col min="12804" max="12804" width="8.7109375" style="14" bestFit="1" customWidth="1"/>
    <col min="12805" max="12805" width="0.7109375" style="14" customWidth="1"/>
    <col min="12806" max="12810" width="7.7109375" style="14" customWidth="1"/>
    <col min="12811" max="12811" width="0.7109375" style="14" customWidth="1"/>
    <col min="12812" max="12812" width="8.28515625" style="14" customWidth="1"/>
    <col min="12813" max="12813" width="12" style="14" customWidth="1"/>
    <col min="12814" max="12814" width="0" style="14" hidden="1" customWidth="1"/>
    <col min="12815" max="13056" width="9.140625" style="14"/>
    <col min="13057" max="13057" width="7.140625" style="14" customWidth="1"/>
    <col min="13058" max="13058" width="18" style="14" customWidth="1"/>
    <col min="13059" max="13059" width="13.28515625" style="14" customWidth="1"/>
    <col min="13060" max="13060" width="8.7109375" style="14" bestFit="1" customWidth="1"/>
    <col min="13061" max="13061" width="0.7109375" style="14" customWidth="1"/>
    <col min="13062" max="13066" width="7.7109375" style="14" customWidth="1"/>
    <col min="13067" max="13067" width="0.7109375" style="14" customWidth="1"/>
    <col min="13068" max="13068" width="8.28515625" style="14" customWidth="1"/>
    <col min="13069" max="13069" width="12" style="14" customWidth="1"/>
    <col min="13070" max="13070" width="0" style="14" hidden="1" customWidth="1"/>
    <col min="13071" max="13312" width="9.140625" style="14"/>
    <col min="13313" max="13313" width="7.140625" style="14" customWidth="1"/>
    <col min="13314" max="13314" width="18" style="14" customWidth="1"/>
    <col min="13315" max="13315" width="13.28515625" style="14" customWidth="1"/>
    <col min="13316" max="13316" width="8.7109375" style="14" bestFit="1" customWidth="1"/>
    <col min="13317" max="13317" width="0.7109375" style="14" customWidth="1"/>
    <col min="13318" max="13322" width="7.7109375" style="14" customWidth="1"/>
    <col min="13323" max="13323" width="0.7109375" style="14" customWidth="1"/>
    <col min="13324" max="13324" width="8.28515625" style="14" customWidth="1"/>
    <col min="13325" max="13325" width="12" style="14" customWidth="1"/>
    <col min="13326" max="13326" width="0" style="14" hidden="1" customWidth="1"/>
    <col min="13327" max="13568" width="9.140625" style="14"/>
    <col min="13569" max="13569" width="7.140625" style="14" customWidth="1"/>
    <col min="13570" max="13570" width="18" style="14" customWidth="1"/>
    <col min="13571" max="13571" width="13.28515625" style="14" customWidth="1"/>
    <col min="13572" max="13572" width="8.7109375" style="14" bestFit="1" customWidth="1"/>
    <col min="13573" max="13573" width="0.7109375" style="14" customWidth="1"/>
    <col min="13574" max="13578" width="7.7109375" style="14" customWidth="1"/>
    <col min="13579" max="13579" width="0.7109375" style="14" customWidth="1"/>
    <col min="13580" max="13580" width="8.28515625" style="14" customWidth="1"/>
    <col min="13581" max="13581" width="12" style="14" customWidth="1"/>
    <col min="13582" max="13582" width="0" style="14" hidden="1" customWidth="1"/>
    <col min="13583" max="13824" width="9.140625" style="14"/>
    <col min="13825" max="13825" width="7.140625" style="14" customWidth="1"/>
    <col min="13826" max="13826" width="18" style="14" customWidth="1"/>
    <col min="13827" max="13827" width="13.28515625" style="14" customWidth="1"/>
    <col min="13828" max="13828" width="8.7109375" style="14" bestFit="1" customWidth="1"/>
    <col min="13829" max="13829" width="0.7109375" style="14" customWidth="1"/>
    <col min="13830" max="13834" width="7.7109375" style="14" customWidth="1"/>
    <col min="13835" max="13835" width="0.7109375" style="14" customWidth="1"/>
    <col min="13836" max="13836" width="8.28515625" style="14" customWidth="1"/>
    <col min="13837" max="13837" width="12" style="14" customWidth="1"/>
    <col min="13838" max="13838" width="0" style="14" hidden="1" customWidth="1"/>
    <col min="13839" max="14080" width="9.140625" style="14"/>
    <col min="14081" max="14081" width="7.140625" style="14" customWidth="1"/>
    <col min="14082" max="14082" width="18" style="14" customWidth="1"/>
    <col min="14083" max="14083" width="13.28515625" style="14" customWidth="1"/>
    <col min="14084" max="14084" width="8.7109375" style="14" bestFit="1" customWidth="1"/>
    <col min="14085" max="14085" width="0.7109375" style="14" customWidth="1"/>
    <col min="14086" max="14090" width="7.7109375" style="14" customWidth="1"/>
    <col min="14091" max="14091" width="0.7109375" style="14" customWidth="1"/>
    <col min="14092" max="14092" width="8.28515625" style="14" customWidth="1"/>
    <col min="14093" max="14093" width="12" style="14" customWidth="1"/>
    <col min="14094" max="14094" width="0" style="14" hidden="1" customWidth="1"/>
    <col min="14095" max="14336" width="9.140625" style="14"/>
    <col min="14337" max="14337" width="7.140625" style="14" customWidth="1"/>
    <col min="14338" max="14338" width="18" style="14" customWidth="1"/>
    <col min="14339" max="14339" width="13.28515625" style="14" customWidth="1"/>
    <col min="14340" max="14340" width="8.7109375" style="14" bestFit="1" customWidth="1"/>
    <col min="14341" max="14341" width="0.7109375" style="14" customWidth="1"/>
    <col min="14342" max="14346" width="7.7109375" style="14" customWidth="1"/>
    <col min="14347" max="14347" width="0.7109375" style="14" customWidth="1"/>
    <col min="14348" max="14348" width="8.28515625" style="14" customWidth="1"/>
    <col min="14349" max="14349" width="12" style="14" customWidth="1"/>
    <col min="14350" max="14350" width="0" style="14" hidden="1" customWidth="1"/>
    <col min="14351" max="14592" width="9.140625" style="14"/>
    <col min="14593" max="14593" width="7.140625" style="14" customWidth="1"/>
    <col min="14594" max="14594" width="18" style="14" customWidth="1"/>
    <col min="14595" max="14595" width="13.28515625" style="14" customWidth="1"/>
    <col min="14596" max="14596" width="8.7109375" style="14" bestFit="1" customWidth="1"/>
    <col min="14597" max="14597" width="0.7109375" style="14" customWidth="1"/>
    <col min="14598" max="14602" width="7.7109375" style="14" customWidth="1"/>
    <col min="14603" max="14603" width="0.7109375" style="14" customWidth="1"/>
    <col min="14604" max="14604" width="8.28515625" style="14" customWidth="1"/>
    <col min="14605" max="14605" width="12" style="14" customWidth="1"/>
    <col min="14606" max="14606" width="0" style="14" hidden="1" customWidth="1"/>
    <col min="14607" max="14848" width="9.140625" style="14"/>
    <col min="14849" max="14849" width="7.140625" style="14" customWidth="1"/>
    <col min="14850" max="14850" width="18" style="14" customWidth="1"/>
    <col min="14851" max="14851" width="13.28515625" style="14" customWidth="1"/>
    <col min="14852" max="14852" width="8.7109375" style="14" bestFit="1" customWidth="1"/>
    <col min="14853" max="14853" width="0.7109375" style="14" customWidth="1"/>
    <col min="14854" max="14858" width="7.7109375" style="14" customWidth="1"/>
    <col min="14859" max="14859" width="0.7109375" style="14" customWidth="1"/>
    <col min="14860" max="14860" width="8.28515625" style="14" customWidth="1"/>
    <col min="14861" max="14861" width="12" style="14" customWidth="1"/>
    <col min="14862" max="14862" width="0" style="14" hidden="1" customWidth="1"/>
    <col min="14863" max="15104" width="9.140625" style="14"/>
    <col min="15105" max="15105" width="7.140625" style="14" customWidth="1"/>
    <col min="15106" max="15106" width="18" style="14" customWidth="1"/>
    <col min="15107" max="15107" width="13.28515625" style="14" customWidth="1"/>
    <col min="15108" max="15108" width="8.7109375" style="14" bestFit="1" customWidth="1"/>
    <col min="15109" max="15109" width="0.7109375" style="14" customWidth="1"/>
    <col min="15110" max="15114" width="7.7109375" style="14" customWidth="1"/>
    <col min="15115" max="15115" width="0.7109375" style="14" customWidth="1"/>
    <col min="15116" max="15116" width="8.28515625" style="14" customWidth="1"/>
    <col min="15117" max="15117" width="12" style="14" customWidth="1"/>
    <col min="15118" max="15118" width="0" style="14" hidden="1" customWidth="1"/>
    <col min="15119" max="15360" width="9.140625" style="14"/>
    <col min="15361" max="15361" width="7.140625" style="14" customWidth="1"/>
    <col min="15362" max="15362" width="18" style="14" customWidth="1"/>
    <col min="15363" max="15363" width="13.28515625" style="14" customWidth="1"/>
    <col min="15364" max="15364" width="8.7109375" style="14" bestFit="1" customWidth="1"/>
    <col min="15365" max="15365" width="0.7109375" style="14" customWidth="1"/>
    <col min="15366" max="15370" width="7.7109375" style="14" customWidth="1"/>
    <col min="15371" max="15371" width="0.7109375" style="14" customWidth="1"/>
    <col min="15372" max="15372" width="8.28515625" style="14" customWidth="1"/>
    <col min="15373" max="15373" width="12" style="14" customWidth="1"/>
    <col min="15374" max="15374" width="0" style="14" hidden="1" customWidth="1"/>
    <col min="15375" max="15616" width="9.140625" style="14"/>
    <col min="15617" max="15617" width="7.140625" style="14" customWidth="1"/>
    <col min="15618" max="15618" width="18" style="14" customWidth="1"/>
    <col min="15619" max="15619" width="13.28515625" style="14" customWidth="1"/>
    <col min="15620" max="15620" width="8.7109375" style="14" bestFit="1" customWidth="1"/>
    <col min="15621" max="15621" width="0.7109375" style="14" customWidth="1"/>
    <col min="15622" max="15626" width="7.7109375" style="14" customWidth="1"/>
    <col min="15627" max="15627" width="0.7109375" style="14" customWidth="1"/>
    <col min="15628" max="15628" width="8.28515625" style="14" customWidth="1"/>
    <col min="15629" max="15629" width="12" style="14" customWidth="1"/>
    <col min="15630" max="15630" width="0" style="14" hidden="1" customWidth="1"/>
    <col min="15631" max="15872" width="9.140625" style="14"/>
    <col min="15873" max="15873" width="7.140625" style="14" customWidth="1"/>
    <col min="15874" max="15874" width="18" style="14" customWidth="1"/>
    <col min="15875" max="15875" width="13.28515625" style="14" customWidth="1"/>
    <col min="15876" max="15876" width="8.7109375" style="14" bestFit="1" customWidth="1"/>
    <col min="15877" max="15877" width="0.7109375" style="14" customWidth="1"/>
    <col min="15878" max="15882" width="7.7109375" style="14" customWidth="1"/>
    <col min="15883" max="15883" width="0.7109375" style="14" customWidth="1"/>
    <col min="15884" max="15884" width="8.28515625" style="14" customWidth="1"/>
    <col min="15885" max="15885" width="12" style="14" customWidth="1"/>
    <col min="15886" max="15886" width="0" style="14" hidden="1" customWidth="1"/>
    <col min="15887" max="16128" width="9.140625" style="14"/>
    <col min="16129" max="16129" width="7.140625" style="14" customWidth="1"/>
    <col min="16130" max="16130" width="18" style="14" customWidth="1"/>
    <col min="16131" max="16131" width="13.28515625" style="14" customWidth="1"/>
    <col min="16132" max="16132" width="8.7109375" style="14" bestFit="1" customWidth="1"/>
    <col min="16133" max="16133" width="0.7109375" style="14" customWidth="1"/>
    <col min="16134" max="16138" width="7.7109375" style="14" customWidth="1"/>
    <col min="16139" max="16139" width="0.7109375" style="14" customWidth="1"/>
    <col min="16140" max="16140" width="8.28515625" style="14" customWidth="1"/>
    <col min="16141" max="16141" width="12" style="14" customWidth="1"/>
    <col min="16142" max="16142" width="0" style="14" hidden="1" customWidth="1"/>
    <col min="16143" max="16384" width="9.140625" style="14"/>
  </cols>
  <sheetData>
    <row r="1" spans="1:26" x14ac:dyDescent="0.25">
      <c r="A1" s="143" t="s">
        <v>18</v>
      </c>
      <c r="B1" s="143"/>
      <c r="C1" s="143"/>
      <c r="D1" s="143"/>
      <c r="E1" s="143"/>
      <c r="F1" s="143"/>
      <c r="G1" s="143"/>
      <c r="H1" s="144"/>
      <c r="I1" s="17"/>
      <c r="J1" s="18" t="s">
        <v>19</v>
      </c>
      <c r="K1" s="19"/>
      <c r="L1" s="145">
        <f>DATE(rok, 3, 1)</f>
        <v>40969</v>
      </c>
      <c r="M1" s="146" t="e">
        <f>DATE(#REF!,#REF!,#REF!)</f>
        <v>#REF!</v>
      </c>
      <c r="N1" s="147"/>
      <c r="O1" s="148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x14ac:dyDescent="0.25">
      <c r="A2" s="20"/>
      <c r="B2" s="20"/>
      <c r="C2" s="20"/>
      <c r="D2" s="13"/>
      <c r="E2" s="13"/>
      <c r="F2" s="21"/>
      <c r="G2" s="21"/>
      <c r="H2" s="21"/>
      <c r="I2" s="21"/>
      <c r="J2" s="21"/>
      <c r="K2" s="13"/>
      <c r="L2" s="22">
        <v>7</v>
      </c>
      <c r="M2" s="22"/>
      <c r="N2" s="2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x14ac:dyDescent="0.25">
      <c r="A3" s="24" t="s">
        <v>20</v>
      </c>
      <c r="B3" s="25" t="str">
        <f>data!$A$4</f>
        <v>Meno a priezvisko</v>
      </c>
      <c r="C3" s="26" t="s">
        <v>21</v>
      </c>
      <c r="D3" s="149" t="str">
        <f>data!$B$11&amp;", ŠPZ: "&amp;data!$B$10</f>
        <v>značka a typ auta, ŠPZ: ZA 123 AB</v>
      </c>
      <c r="E3" s="150"/>
      <c r="F3" s="150"/>
      <c r="G3" s="150"/>
      <c r="H3" s="150"/>
      <c r="I3" s="150"/>
      <c r="J3" s="150"/>
      <c r="K3" s="150"/>
      <c r="L3" s="150"/>
      <c r="M3" s="150"/>
      <c r="N3" s="147"/>
      <c r="O3" s="148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x14ac:dyDescent="0.25">
      <c r="A4" s="20"/>
      <c r="B4" s="20"/>
      <c r="C4" s="20"/>
      <c r="D4" s="13"/>
      <c r="E4" s="13"/>
      <c r="F4" s="21"/>
      <c r="G4" s="21"/>
      <c r="H4" s="21"/>
      <c r="I4" s="21"/>
      <c r="J4" s="21"/>
      <c r="K4" s="13"/>
      <c r="L4" s="22"/>
      <c r="M4" s="22"/>
      <c r="N4" s="2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s="28" customFormat="1" ht="11.25" x14ac:dyDescent="0.2">
      <c r="A5" s="151" t="s">
        <v>22</v>
      </c>
      <c r="B5" s="152" t="s">
        <v>23</v>
      </c>
      <c r="C5" s="153"/>
      <c r="D5" s="154"/>
      <c r="E5" s="27"/>
      <c r="F5" s="161" t="s">
        <v>24</v>
      </c>
      <c r="G5" s="162" t="s">
        <v>25</v>
      </c>
      <c r="H5" s="162"/>
      <c r="I5" s="162"/>
      <c r="J5" s="162"/>
      <c r="K5" s="27"/>
      <c r="L5" s="163" t="s">
        <v>26</v>
      </c>
      <c r="M5" s="163" t="s">
        <v>27</v>
      </c>
      <c r="N5" s="27"/>
      <c r="O5" s="163" t="s">
        <v>73</v>
      </c>
      <c r="P5" s="27"/>
      <c r="Q5" s="161" t="s">
        <v>28</v>
      </c>
      <c r="R5" s="27"/>
      <c r="S5" s="27"/>
      <c r="T5" s="27"/>
      <c r="U5" s="27"/>
      <c r="V5" s="27"/>
      <c r="W5" s="27"/>
      <c r="X5" s="27"/>
      <c r="Y5" s="27"/>
      <c r="Z5" s="27"/>
    </row>
    <row r="6" spans="1:26" s="28" customFormat="1" ht="11.25" x14ac:dyDescent="0.2">
      <c r="A6" s="151"/>
      <c r="B6" s="155"/>
      <c r="C6" s="156"/>
      <c r="D6" s="157"/>
      <c r="E6" s="27"/>
      <c r="F6" s="161"/>
      <c r="G6" s="162" t="s">
        <v>29</v>
      </c>
      <c r="H6" s="162"/>
      <c r="I6" s="172" t="s">
        <v>30</v>
      </c>
      <c r="J6" s="173"/>
      <c r="K6" s="27"/>
      <c r="L6" s="163"/>
      <c r="M6" s="163"/>
      <c r="N6" s="27"/>
      <c r="O6" s="163"/>
      <c r="P6" s="27"/>
      <c r="Q6" s="161"/>
      <c r="R6" s="27"/>
      <c r="S6" s="27"/>
      <c r="T6" s="27"/>
      <c r="U6" s="27"/>
      <c r="V6" s="27"/>
      <c r="W6" s="27"/>
      <c r="X6" s="27"/>
      <c r="Y6" s="27"/>
      <c r="Z6" s="27"/>
    </row>
    <row r="7" spans="1:26" s="28" customFormat="1" ht="22.5" x14ac:dyDescent="0.2">
      <c r="A7" s="151"/>
      <c r="B7" s="158"/>
      <c r="C7" s="159"/>
      <c r="D7" s="160"/>
      <c r="E7" s="27"/>
      <c r="F7" s="161"/>
      <c r="G7" s="29" t="s">
        <v>31</v>
      </c>
      <c r="H7" s="130" t="s">
        <v>32</v>
      </c>
      <c r="I7" s="29" t="s">
        <v>31</v>
      </c>
      <c r="J7" s="130" t="s">
        <v>32</v>
      </c>
      <c r="K7" s="27"/>
      <c r="L7" s="163"/>
      <c r="M7" s="163"/>
      <c r="N7" s="27"/>
      <c r="O7" s="163"/>
      <c r="P7" s="27"/>
      <c r="Q7" s="161"/>
      <c r="R7" s="27"/>
      <c r="S7" s="27"/>
      <c r="T7" s="27"/>
      <c r="U7" s="27"/>
      <c r="V7" s="27"/>
      <c r="W7" s="27"/>
      <c r="X7" s="27"/>
      <c r="Y7" s="27"/>
      <c r="Z7" s="27"/>
    </row>
    <row r="8" spans="1:26" x14ac:dyDescent="0.25">
      <c r="A8" s="20"/>
      <c r="B8" s="20"/>
      <c r="C8" s="20"/>
      <c r="D8" s="13"/>
      <c r="E8" s="13"/>
      <c r="F8" s="21"/>
      <c r="G8" s="21"/>
      <c r="H8" s="21"/>
      <c r="I8" s="21"/>
      <c r="J8" s="21"/>
      <c r="K8" s="13"/>
      <c r="L8" s="22"/>
      <c r="M8" s="22"/>
      <c r="N8" s="23"/>
      <c r="O8" s="13"/>
      <c r="P8" s="13"/>
      <c r="Q8" s="21"/>
      <c r="R8" s="13"/>
      <c r="S8" s="13"/>
      <c r="T8" s="13"/>
      <c r="U8" s="13"/>
      <c r="V8" s="13"/>
      <c r="W8" s="13"/>
      <c r="X8" s="13"/>
      <c r="Y8" s="13"/>
      <c r="Z8" s="13"/>
    </row>
    <row r="9" spans="1:26" s="43" customFormat="1" ht="11.25" x14ac:dyDescent="0.2">
      <c r="A9" s="174">
        <f>L1</f>
        <v>40969</v>
      </c>
      <c r="B9" s="165"/>
      <c r="C9" s="165"/>
      <c r="D9" s="166"/>
      <c r="E9" s="31">
        <v>1</v>
      </c>
      <c r="F9" s="32">
        <f>'02'!F70</f>
        <v>58000</v>
      </c>
      <c r="G9" s="33"/>
      <c r="H9" s="33"/>
      <c r="I9" s="34"/>
      <c r="J9" s="35"/>
      <c r="K9" s="36"/>
      <c r="L9" s="37"/>
      <c r="M9" s="38">
        <f>'02'!M70</f>
        <v>20</v>
      </c>
      <c r="N9" s="39">
        <f>WEEKDAY($A9,2)</f>
        <v>4</v>
      </c>
      <c r="O9" s="40"/>
      <c r="P9" s="104"/>
      <c r="Q9" s="42"/>
      <c r="R9" s="41"/>
      <c r="S9" s="31"/>
      <c r="T9" s="31"/>
      <c r="U9" s="31"/>
      <c r="V9" s="31"/>
      <c r="W9" s="31"/>
      <c r="X9" s="31"/>
      <c r="Y9" s="31"/>
      <c r="Z9" s="31"/>
    </row>
    <row r="10" spans="1:26" s="43" customFormat="1" ht="11.25" x14ac:dyDescent="0.2">
      <c r="A10" s="175"/>
      <c r="B10" s="167"/>
      <c r="C10" s="168"/>
      <c r="D10" s="169"/>
      <c r="E10" s="31"/>
      <c r="F10" s="44">
        <f>F9+G9+H9+I9+J9</f>
        <v>58000</v>
      </c>
      <c r="G10" s="45"/>
      <c r="H10" s="45"/>
      <c r="I10" s="46"/>
      <c r="J10" s="47"/>
      <c r="K10" s="48"/>
      <c r="L10" s="49"/>
      <c r="M10" s="50">
        <f>M9-((G10+I10)*data!$B$22+(H10+J10)*data!$B$23)/100+L10</f>
        <v>20</v>
      </c>
      <c r="N10" s="51">
        <f>WEEKDAY($A9,2)</f>
        <v>4</v>
      </c>
      <c r="O10" s="52"/>
      <c r="P10" s="104"/>
      <c r="Q10" s="53"/>
      <c r="R10" s="41"/>
      <c r="S10" s="31"/>
      <c r="T10" s="31"/>
      <c r="U10" s="31"/>
      <c r="V10" s="31"/>
      <c r="W10" s="31"/>
      <c r="X10" s="31"/>
      <c r="Y10" s="31"/>
      <c r="Z10" s="31"/>
    </row>
    <row r="11" spans="1:26" s="43" customFormat="1" ht="11.25" x14ac:dyDescent="0.2">
      <c r="A11" s="164">
        <f>A9+1</f>
        <v>40970</v>
      </c>
      <c r="B11" s="165"/>
      <c r="C11" s="165"/>
      <c r="D11" s="166"/>
      <c r="E11" s="31"/>
      <c r="F11" s="44">
        <f t="shared" ref="F11:F70" si="0">F10+G10+H10+I10+J10</f>
        <v>58000</v>
      </c>
      <c r="G11" s="45"/>
      <c r="H11" s="45"/>
      <c r="I11" s="46"/>
      <c r="J11" s="47"/>
      <c r="K11" s="48"/>
      <c r="L11" s="49"/>
      <c r="M11" s="50">
        <f>M10-((G11+I11)*data!$B$22+(H11+J11)*data!$B$23)/100+L11</f>
        <v>20</v>
      </c>
      <c r="N11" s="51">
        <f>WEEKDAY($A11,2)</f>
        <v>5</v>
      </c>
      <c r="O11" s="52"/>
      <c r="P11" s="104"/>
      <c r="Q11" s="53"/>
      <c r="R11" s="41"/>
      <c r="S11" s="31"/>
      <c r="T11" s="31"/>
      <c r="U11" s="31"/>
      <c r="V11" s="31"/>
      <c r="W11" s="31"/>
      <c r="X11" s="31"/>
      <c r="Y11" s="31"/>
      <c r="Z11" s="31"/>
    </row>
    <row r="12" spans="1:26" s="43" customFormat="1" ht="11.25" x14ac:dyDescent="0.2">
      <c r="A12" s="164"/>
      <c r="B12" s="167"/>
      <c r="C12" s="168"/>
      <c r="D12" s="169"/>
      <c r="E12" s="31"/>
      <c r="F12" s="44">
        <f t="shared" si="0"/>
        <v>58000</v>
      </c>
      <c r="G12" s="45"/>
      <c r="H12" s="45"/>
      <c r="I12" s="46"/>
      <c r="J12" s="47"/>
      <c r="K12" s="48"/>
      <c r="L12" s="49"/>
      <c r="M12" s="50">
        <f>M11-((G12+I12)*data!$B$22+(H12+J12)*data!$B$23)/100+L12</f>
        <v>20</v>
      </c>
      <c r="N12" s="51">
        <f>WEEKDAY($A11,2)</f>
        <v>5</v>
      </c>
      <c r="O12" s="52"/>
      <c r="P12" s="41"/>
      <c r="Q12" s="53"/>
      <c r="R12" s="41"/>
      <c r="S12" s="31"/>
      <c r="T12" s="31"/>
      <c r="U12" s="31"/>
      <c r="V12" s="31"/>
      <c r="W12" s="31"/>
      <c r="X12" s="31"/>
      <c r="Y12" s="31"/>
      <c r="Z12" s="31"/>
    </row>
    <row r="13" spans="1:26" s="43" customFormat="1" ht="11.25" x14ac:dyDescent="0.2">
      <c r="A13" s="164">
        <f>A11+1</f>
        <v>40971</v>
      </c>
      <c r="B13" s="170"/>
      <c r="C13" s="170"/>
      <c r="D13" s="171"/>
      <c r="E13" s="31"/>
      <c r="F13" s="44">
        <f t="shared" si="0"/>
        <v>58000</v>
      </c>
      <c r="G13" s="45"/>
      <c r="H13" s="45"/>
      <c r="I13" s="46"/>
      <c r="J13" s="47"/>
      <c r="K13" s="48"/>
      <c r="L13" s="49"/>
      <c r="M13" s="50">
        <f>M12-((G13+I13)*data!$B$22+(H13+J13)*data!$B$23)/100+L13</f>
        <v>20</v>
      </c>
      <c r="N13" s="51">
        <f>WEEKDAY($A13,2)</f>
        <v>6</v>
      </c>
      <c r="O13" s="52"/>
      <c r="P13" s="41"/>
      <c r="Q13" s="53"/>
      <c r="R13" s="41"/>
      <c r="S13" s="31"/>
      <c r="T13" s="31"/>
      <c r="U13" s="31"/>
      <c r="V13" s="31"/>
      <c r="W13" s="31"/>
      <c r="X13" s="31"/>
      <c r="Y13" s="31"/>
      <c r="Z13" s="31"/>
    </row>
    <row r="14" spans="1:26" s="43" customFormat="1" ht="11.25" x14ac:dyDescent="0.2">
      <c r="A14" s="164"/>
      <c r="B14" s="170"/>
      <c r="C14" s="170"/>
      <c r="D14" s="171"/>
      <c r="E14" s="31"/>
      <c r="F14" s="44">
        <f t="shared" si="0"/>
        <v>58000</v>
      </c>
      <c r="G14" s="45"/>
      <c r="H14" s="45"/>
      <c r="I14" s="46"/>
      <c r="J14" s="47"/>
      <c r="K14" s="48"/>
      <c r="L14" s="49"/>
      <c r="M14" s="50">
        <f>M13-((G14+I14)*data!$B$22+(H14+J14)*data!$B$23)/100+L14</f>
        <v>20</v>
      </c>
      <c r="N14" s="51">
        <f>WEEKDAY($A13,2)</f>
        <v>6</v>
      </c>
      <c r="O14" s="52"/>
      <c r="P14" s="41"/>
      <c r="Q14" s="53"/>
      <c r="R14" s="41"/>
      <c r="S14" s="31"/>
      <c r="T14" s="31"/>
      <c r="U14" s="31"/>
      <c r="V14" s="31"/>
      <c r="W14" s="31"/>
      <c r="X14" s="31"/>
      <c r="Y14" s="31"/>
      <c r="Z14" s="31"/>
    </row>
    <row r="15" spans="1:26" s="43" customFormat="1" ht="11.25" x14ac:dyDescent="0.2">
      <c r="A15" s="164">
        <f>A13+1</f>
        <v>40972</v>
      </c>
      <c r="B15" s="170"/>
      <c r="C15" s="170"/>
      <c r="D15" s="171"/>
      <c r="E15" s="31"/>
      <c r="F15" s="44">
        <f t="shared" si="0"/>
        <v>58000</v>
      </c>
      <c r="G15" s="45"/>
      <c r="H15" s="45"/>
      <c r="I15" s="46"/>
      <c r="J15" s="47"/>
      <c r="K15" s="48"/>
      <c r="L15" s="49"/>
      <c r="M15" s="50">
        <f>M14-((G15+I15)*data!$B$22+(H15+J15)*data!$B$23)/100+L15</f>
        <v>20</v>
      </c>
      <c r="N15" s="51">
        <f>WEEKDAY($A15,2)</f>
        <v>7</v>
      </c>
      <c r="O15" s="52"/>
      <c r="P15" s="41"/>
      <c r="Q15" s="53"/>
      <c r="R15" s="41"/>
      <c r="S15" s="31"/>
      <c r="T15" s="31"/>
      <c r="U15" s="31"/>
      <c r="V15" s="31"/>
      <c r="W15" s="31"/>
      <c r="X15" s="31"/>
      <c r="Y15" s="31"/>
      <c r="Z15" s="31"/>
    </row>
    <row r="16" spans="1:26" s="43" customFormat="1" ht="11.25" x14ac:dyDescent="0.2">
      <c r="A16" s="164"/>
      <c r="B16" s="170"/>
      <c r="C16" s="170"/>
      <c r="D16" s="171"/>
      <c r="E16" s="31"/>
      <c r="F16" s="44">
        <f t="shared" si="0"/>
        <v>58000</v>
      </c>
      <c r="G16" s="45"/>
      <c r="H16" s="45"/>
      <c r="I16" s="46"/>
      <c r="J16" s="47"/>
      <c r="K16" s="48"/>
      <c r="L16" s="49"/>
      <c r="M16" s="50">
        <f>M15-((G16+I16)*data!$B$22+(H16+J16)*data!$B$23)/100+L16</f>
        <v>20</v>
      </c>
      <c r="N16" s="51">
        <f>WEEKDAY($A15,2)</f>
        <v>7</v>
      </c>
      <c r="O16" s="52"/>
      <c r="P16" s="41"/>
      <c r="Q16" s="53"/>
      <c r="R16" s="41"/>
      <c r="S16" s="31"/>
      <c r="T16" s="31"/>
      <c r="U16" s="31"/>
      <c r="V16" s="31"/>
      <c r="W16" s="31"/>
      <c r="X16" s="31"/>
      <c r="Y16" s="31"/>
      <c r="Z16" s="31"/>
    </row>
    <row r="17" spans="1:26" s="43" customFormat="1" ht="11.25" x14ac:dyDescent="0.2">
      <c r="A17" s="164">
        <f>A15+1</f>
        <v>40973</v>
      </c>
      <c r="B17" s="165"/>
      <c r="C17" s="165"/>
      <c r="D17" s="166"/>
      <c r="E17" s="31"/>
      <c r="F17" s="44">
        <f t="shared" si="0"/>
        <v>58000</v>
      </c>
      <c r="G17" s="45"/>
      <c r="H17" s="45"/>
      <c r="I17" s="46"/>
      <c r="J17" s="47"/>
      <c r="K17" s="48"/>
      <c r="L17" s="49"/>
      <c r="M17" s="50">
        <f>M16-((G17+I17)*data!$B$22+(H17+J17)*data!$B$23)/100+L17</f>
        <v>20</v>
      </c>
      <c r="N17" s="51">
        <f>WEEKDAY($A17,2)</f>
        <v>1</v>
      </c>
      <c r="O17" s="52"/>
      <c r="P17" s="41"/>
      <c r="Q17" s="53"/>
      <c r="R17" s="41"/>
      <c r="S17" s="31"/>
      <c r="T17" s="31"/>
      <c r="U17" s="31"/>
      <c r="V17" s="31"/>
      <c r="W17" s="31"/>
      <c r="X17" s="31"/>
      <c r="Y17" s="31"/>
      <c r="Z17" s="31"/>
    </row>
    <row r="18" spans="1:26" s="43" customFormat="1" ht="11.25" x14ac:dyDescent="0.2">
      <c r="A18" s="164"/>
      <c r="B18" s="170"/>
      <c r="C18" s="170"/>
      <c r="D18" s="171"/>
      <c r="E18" s="31"/>
      <c r="F18" s="44">
        <f t="shared" si="0"/>
        <v>58000</v>
      </c>
      <c r="G18" s="45"/>
      <c r="H18" s="45"/>
      <c r="I18" s="46"/>
      <c r="J18" s="47"/>
      <c r="K18" s="48"/>
      <c r="L18" s="49"/>
      <c r="M18" s="50">
        <f>M17-((G18+I18)*data!$B$22+(H18+J18)*data!$B$23)/100+L18</f>
        <v>20</v>
      </c>
      <c r="N18" s="51">
        <f>WEEKDAY($A17,2)</f>
        <v>1</v>
      </c>
      <c r="O18" s="52"/>
      <c r="P18" s="41"/>
      <c r="Q18" s="53"/>
      <c r="R18" s="41"/>
      <c r="S18" s="31"/>
      <c r="T18" s="31"/>
      <c r="U18" s="31"/>
      <c r="V18" s="31"/>
      <c r="W18" s="31"/>
      <c r="X18" s="31"/>
      <c r="Y18" s="31"/>
      <c r="Z18" s="31"/>
    </row>
    <row r="19" spans="1:26" s="43" customFormat="1" ht="11.25" x14ac:dyDescent="0.2">
      <c r="A19" s="164">
        <f>A17+1</f>
        <v>40974</v>
      </c>
      <c r="B19" s="165"/>
      <c r="C19" s="165"/>
      <c r="D19" s="166"/>
      <c r="E19" s="31"/>
      <c r="F19" s="44">
        <f t="shared" si="0"/>
        <v>58000</v>
      </c>
      <c r="G19" s="45"/>
      <c r="H19" s="45"/>
      <c r="I19" s="46"/>
      <c r="J19" s="47"/>
      <c r="K19" s="48"/>
      <c r="L19" s="49"/>
      <c r="M19" s="50">
        <f>M18-((G19+I19)*data!$B$22+(H19+J19)*data!$B$23)/100+L19</f>
        <v>20</v>
      </c>
      <c r="N19" s="51">
        <f>WEEKDAY($A19,2)</f>
        <v>2</v>
      </c>
      <c r="O19" s="52"/>
      <c r="P19" s="41"/>
      <c r="Q19" s="53"/>
      <c r="R19" s="41"/>
      <c r="S19" s="31"/>
      <c r="T19" s="31"/>
      <c r="U19" s="31"/>
      <c r="V19" s="31"/>
      <c r="W19" s="31"/>
      <c r="X19" s="31"/>
      <c r="Y19" s="31"/>
      <c r="Z19" s="31"/>
    </row>
    <row r="20" spans="1:26" s="43" customFormat="1" ht="11.25" x14ac:dyDescent="0.2">
      <c r="A20" s="164"/>
      <c r="B20" s="170"/>
      <c r="C20" s="170"/>
      <c r="D20" s="171"/>
      <c r="E20" s="31"/>
      <c r="F20" s="44">
        <f t="shared" si="0"/>
        <v>58000</v>
      </c>
      <c r="G20" s="45"/>
      <c r="H20" s="45"/>
      <c r="I20" s="46"/>
      <c r="J20" s="47"/>
      <c r="K20" s="48"/>
      <c r="L20" s="49"/>
      <c r="M20" s="50">
        <f>M19-((G20+I20)*data!$B$22+(H20+J20)*data!$B$23)/100+L20</f>
        <v>20</v>
      </c>
      <c r="N20" s="51">
        <f>WEEKDAY($A19,2)</f>
        <v>2</v>
      </c>
      <c r="O20" s="52"/>
      <c r="P20" s="41"/>
      <c r="Q20" s="53"/>
      <c r="R20" s="41"/>
      <c r="S20" s="31"/>
      <c r="T20" s="31"/>
      <c r="U20" s="31"/>
      <c r="V20" s="31"/>
      <c r="W20" s="31"/>
      <c r="X20" s="31"/>
      <c r="Y20" s="31"/>
      <c r="Z20" s="31"/>
    </row>
    <row r="21" spans="1:26" s="43" customFormat="1" ht="11.25" x14ac:dyDescent="0.2">
      <c r="A21" s="164">
        <f>A19+1</f>
        <v>40975</v>
      </c>
      <c r="B21" s="165"/>
      <c r="C21" s="165"/>
      <c r="D21" s="166"/>
      <c r="E21" s="31"/>
      <c r="F21" s="44">
        <f t="shared" si="0"/>
        <v>58000</v>
      </c>
      <c r="G21" s="45"/>
      <c r="H21" s="45"/>
      <c r="I21" s="46"/>
      <c r="J21" s="47"/>
      <c r="K21" s="48"/>
      <c r="L21" s="49"/>
      <c r="M21" s="50">
        <f>M20-((G21+I21)*data!$B$22+(H21+J21)*data!$B$23)/100+L21</f>
        <v>20</v>
      </c>
      <c r="N21" s="51">
        <f>WEEKDAY($A21,2)</f>
        <v>3</v>
      </c>
      <c r="O21" s="52"/>
      <c r="P21" s="41"/>
      <c r="Q21" s="53"/>
      <c r="R21" s="41"/>
      <c r="S21" s="105">
        <v>38783</v>
      </c>
      <c r="T21" s="106" t="s">
        <v>55</v>
      </c>
      <c r="U21" s="106" t="s">
        <v>56</v>
      </c>
      <c r="V21" s="106">
        <v>38.090000000000003</v>
      </c>
      <c r="W21" s="106" t="s">
        <v>57</v>
      </c>
      <c r="X21" s="107">
        <v>1451.2</v>
      </c>
      <c r="Y21" s="31"/>
      <c r="Z21" s="31"/>
    </row>
    <row r="22" spans="1:26" s="43" customFormat="1" ht="11.25" x14ac:dyDescent="0.2">
      <c r="A22" s="164"/>
      <c r="B22" s="170"/>
      <c r="C22" s="170"/>
      <c r="D22" s="171"/>
      <c r="E22" s="31"/>
      <c r="F22" s="44">
        <f t="shared" si="0"/>
        <v>58000</v>
      </c>
      <c r="G22" s="45"/>
      <c r="H22" s="45"/>
      <c r="I22" s="46"/>
      <c r="J22" s="47"/>
      <c r="K22" s="48"/>
      <c r="L22" s="49"/>
      <c r="M22" s="50">
        <f>M21-((G22+I22)*data!$B$22+(H22+J22)*data!$B$23)/100+L22</f>
        <v>20</v>
      </c>
      <c r="N22" s="51">
        <f>WEEKDAY($A21,2)</f>
        <v>3</v>
      </c>
      <c r="O22" s="52"/>
      <c r="P22" s="41"/>
      <c r="Q22" s="53"/>
      <c r="R22" s="41"/>
      <c r="S22" s="108"/>
      <c r="T22" s="109"/>
      <c r="U22" s="106" t="s">
        <v>58</v>
      </c>
      <c r="V22" s="106">
        <v>26.06</v>
      </c>
      <c r="W22" s="106" t="s">
        <v>57</v>
      </c>
      <c r="X22" s="107">
        <v>1003.3</v>
      </c>
      <c r="Y22" s="31"/>
      <c r="Z22" s="31"/>
    </row>
    <row r="23" spans="1:26" s="43" customFormat="1" ht="11.25" x14ac:dyDescent="0.2">
      <c r="A23" s="164">
        <f>A21+1</f>
        <v>40976</v>
      </c>
      <c r="B23" s="165"/>
      <c r="C23" s="165"/>
      <c r="D23" s="166"/>
      <c r="E23" s="31"/>
      <c r="F23" s="44">
        <f t="shared" si="0"/>
        <v>58000</v>
      </c>
      <c r="G23" s="45"/>
      <c r="H23" s="45"/>
      <c r="I23" s="46"/>
      <c r="J23" s="47"/>
      <c r="K23" s="48"/>
      <c r="L23" s="49"/>
      <c r="M23" s="50">
        <f>M22-((G23+I23)*data!$B$22+(H23+J23)*data!$B$23)/100+L23</f>
        <v>20</v>
      </c>
      <c r="N23" s="51">
        <f>WEEKDAY($A23,2)</f>
        <v>4</v>
      </c>
      <c r="O23" s="52"/>
      <c r="P23" s="41"/>
      <c r="Q23" s="53"/>
      <c r="R23" s="41"/>
      <c r="S23" s="105">
        <v>38784</v>
      </c>
      <c r="T23" s="106" t="s">
        <v>55</v>
      </c>
      <c r="U23" s="106" t="s">
        <v>59</v>
      </c>
      <c r="V23" s="106">
        <v>33.619999999999997</v>
      </c>
      <c r="W23" s="106" t="s">
        <v>57</v>
      </c>
      <c r="X23" s="107">
        <v>1307.8</v>
      </c>
      <c r="Y23" s="31"/>
      <c r="Z23" s="31"/>
    </row>
    <row r="24" spans="1:26" s="43" customFormat="1" ht="11.25" x14ac:dyDescent="0.2">
      <c r="A24" s="164"/>
      <c r="B24" s="170"/>
      <c r="C24" s="170"/>
      <c r="D24" s="171"/>
      <c r="E24" s="31"/>
      <c r="F24" s="44">
        <f t="shared" si="0"/>
        <v>58000</v>
      </c>
      <c r="G24" s="45"/>
      <c r="H24" s="45"/>
      <c r="I24" s="46"/>
      <c r="J24" s="47"/>
      <c r="K24" s="48"/>
      <c r="L24" s="49"/>
      <c r="M24" s="50">
        <f>M23-((G24+I24)*data!$B$22+(H24+J24)*data!$B$23)/100+L24</f>
        <v>20</v>
      </c>
      <c r="N24" s="51">
        <f>WEEKDAY($A23,2)</f>
        <v>4</v>
      </c>
      <c r="O24" s="52"/>
      <c r="P24" s="41"/>
      <c r="Q24" s="53"/>
      <c r="R24" s="41"/>
      <c r="S24" s="31"/>
      <c r="T24" s="31"/>
      <c r="U24" s="31"/>
      <c r="V24" s="31"/>
      <c r="W24" s="31"/>
      <c r="X24" s="31"/>
      <c r="Y24" s="31"/>
      <c r="Z24" s="31"/>
    </row>
    <row r="25" spans="1:26" s="43" customFormat="1" ht="11.25" x14ac:dyDescent="0.2">
      <c r="A25" s="164">
        <f>A23+1</f>
        <v>40977</v>
      </c>
      <c r="B25" s="165"/>
      <c r="C25" s="165"/>
      <c r="D25" s="166"/>
      <c r="E25" s="31"/>
      <c r="F25" s="44">
        <f t="shared" si="0"/>
        <v>58000</v>
      </c>
      <c r="G25" s="45"/>
      <c r="H25" s="45"/>
      <c r="I25" s="46"/>
      <c r="J25" s="47"/>
      <c r="K25" s="48"/>
      <c r="L25" s="49"/>
      <c r="M25" s="50">
        <f>M24-((G25+I25)*data!$B$22+(H25+J25)*data!$B$23)/100+L25</f>
        <v>20</v>
      </c>
      <c r="N25" s="51">
        <f>WEEKDAY($A25,2)</f>
        <v>5</v>
      </c>
      <c r="O25" s="52"/>
      <c r="P25" s="41"/>
      <c r="Q25" s="53"/>
      <c r="R25" s="41"/>
      <c r="S25" s="31"/>
      <c r="T25" s="31"/>
      <c r="U25" s="31"/>
      <c r="V25" s="31"/>
      <c r="W25" s="31"/>
      <c r="X25" s="31"/>
      <c r="Y25" s="31"/>
      <c r="Z25" s="31"/>
    </row>
    <row r="26" spans="1:26" s="43" customFormat="1" ht="11.25" x14ac:dyDescent="0.2">
      <c r="A26" s="164"/>
      <c r="B26" s="170"/>
      <c r="C26" s="170"/>
      <c r="D26" s="171"/>
      <c r="E26" s="31"/>
      <c r="F26" s="44">
        <f t="shared" si="0"/>
        <v>58000</v>
      </c>
      <c r="G26" s="45"/>
      <c r="H26" s="45"/>
      <c r="I26" s="46"/>
      <c r="J26" s="47"/>
      <c r="K26" s="48"/>
      <c r="L26" s="49"/>
      <c r="M26" s="50">
        <f>M25-((G26+I26)*data!$B$22+(H26+J26)*data!$B$23)/100+L26</f>
        <v>20</v>
      </c>
      <c r="N26" s="51">
        <f>WEEKDAY($A25,2)</f>
        <v>5</v>
      </c>
      <c r="O26" s="52"/>
      <c r="P26" s="41"/>
      <c r="Q26" s="53"/>
      <c r="R26" s="41"/>
      <c r="S26" s="31"/>
      <c r="T26" s="31"/>
      <c r="U26" s="31"/>
      <c r="V26" s="31"/>
      <c r="W26" s="31"/>
      <c r="X26" s="31"/>
      <c r="Y26" s="31"/>
      <c r="Z26" s="31"/>
    </row>
    <row r="27" spans="1:26" s="43" customFormat="1" ht="11.25" x14ac:dyDescent="0.2">
      <c r="A27" s="164">
        <f>A25+1</f>
        <v>40978</v>
      </c>
      <c r="B27" s="170"/>
      <c r="C27" s="170"/>
      <c r="D27" s="171"/>
      <c r="E27" s="31"/>
      <c r="F27" s="44">
        <f t="shared" si="0"/>
        <v>58000</v>
      </c>
      <c r="G27" s="45"/>
      <c r="H27" s="45"/>
      <c r="I27" s="46"/>
      <c r="J27" s="47"/>
      <c r="K27" s="48"/>
      <c r="L27" s="49"/>
      <c r="M27" s="50">
        <f>M26-((G27+I27)*data!$B$22+(H27+J27)*data!$B$23)/100+L27</f>
        <v>20</v>
      </c>
      <c r="N27" s="51">
        <f>WEEKDAY($A27,2)</f>
        <v>6</v>
      </c>
      <c r="O27" s="52"/>
      <c r="P27" s="41"/>
      <c r="Q27" s="53"/>
      <c r="R27" s="41"/>
      <c r="S27" s="31"/>
      <c r="T27" s="31"/>
      <c r="U27" s="31"/>
      <c r="V27" s="31"/>
      <c r="W27" s="31"/>
      <c r="X27" s="31"/>
      <c r="Y27" s="31"/>
      <c r="Z27" s="31"/>
    </row>
    <row r="28" spans="1:26" s="43" customFormat="1" ht="11.25" x14ac:dyDescent="0.2">
      <c r="A28" s="164"/>
      <c r="B28" s="170"/>
      <c r="C28" s="170"/>
      <c r="D28" s="171"/>
      <c r="E28" s="31"/>
      <c r="F28" s="44">
        <f t="shared" si="0"/>
        <v>58000</v>
      </c>
      <c r="G28" s="45"/>
      <c r="H28" s="45"/>
      <c r="I28" s="46"/>
      <c r="J28" s="47"/>
      <c r="K28" s="48"/>
      <c r="L28" s="49"/>
      <c r="M28" s="50">
        <f>M27-((G28+I28)*data!$B$22+(H28+J28)*data!$B$23)/100+L28</f>
        <v>20</v>
      </c>
      <c r="N28" s="51">
        <f>WEEKDAY($A27,2)</f>
        <v>6</v>
      </c>
      <c r="O28" s="52"/>
      <c r="P28" s="41"/>
      <c r="Q28" s="53"/>
      <c r="R28" s="41"/>
      <c r="S28" s="31"/>
      <c r="T28" s="31"/>
      <c r="U28" s="31"/>
      <c r="V28" s="31"/>
      <c r="W28" s="31"/>
      <c r="X28" s="31"/>
      <c r="Y28" s="31"/>
      <c r="Z28" s="31"/>
    </row>
    <row r="29" spans="1:26" s="43" customFormat="1" ht="11.25" x14ac:dyDescent="0.2">
      <c r="A29" s="164">
        <f>A27+1</f>
        <v>40979</v>
      </c>
      <c r="B29" s="170"/>
      <c r="C29" s="170"/>
      <c r="D29" s="171"/>
      <c r="E29" s="31"/>
      <c r="F29" s="44">
        <f t="shared" si="0"/>
        <v>58000</v>
      </c>
      <c r="G29" s="45"/>
      <c r="H29" s="45"/>
      <c r="I29" s="46"/>
      <c r="J29" s="47"/>
      <c r="K29" s="48"/>
      <c r="L29" s="49"/>
      <c r="M29" s="50">
        <f>M28-((G29+I29)*data!$B$22+(H29+J29)*data!$B$23)/100+L29</f>
        <v>20</v>
      </c>
      <c r="N29" s="51">
        <f>WEEKDAY($A29,2)</f>
        <v>7</v>
      </c>
      <c r="O29" s="52"/>
      <c r="P29" s="41"/>
      <c r="Q29" s="53"/>
      <c r="R29" s="41"/>
      <c r="S29" s="31"/>
      <c r="T29" s="31"/>
      <c r="U29" s="31"/>
      <c r="V29" s="31"/>
      <c r="W29" s="31"/>
      <c r="X29" s="31"/>
      <c r="Y29" s="31"/>
      <c r="Z29" s="31"/>
    </row>
    <row r="30" spans="1:26" s="43" customFormat="1" ht="11.25" x14ac:dyDescent="0.2">
      <c r="A30" s="164"/>
      <c r="B30" s="170"/>
      <c r="C30" s="170"/>
      <c r="D30" s="171"/>
      <c r="E30" s="31"/>
      <c r="F30" s="44">
        <f t="shared" si="0"/>
        <v>58000</v>
      </c>
      <c r="G30" s="45"/>
      <c r="H30" s="45"/>
      <c r="I30" s="46"/>
      <c r="J30" s="47"/>
      <c r="K30" s="48"/>
      <c r="L30" s="49"/>
      <c r="M30" s="50">
        <f>M29-((G30+I30)*data!$B$22+(H30+J30)*data!$B$23)/100+L30</f>
        <v>20</v>
      </c>
      <c r="N30" s="51">
        <f>WEEKDAY($A29,2)</f>
        <v>7</v>
      </c>
      <c r="O30" s="52"/>
      <c r="P30" s="41"/>
      <c r="Q30" s="53"/>
      <c r="R30" s="41"/>
      <c r="S30" s="31"/>
      <c r="T30" s="31"/>
      <c r="U30" s="31"/>
      <c r="V30" s="31"/>
      <c r="W30" s="31"/>
      <c r="X30" s="31"/>
      <c r="Y30" s="31"/>
      <c r="Z30" s="31"/>
    </row>
    <row r="31" spans="1:26" s="43" customFormat="1" ht="11.25" x14ac:dyDescent="0.2">
      <c r="A31" s="164">
        <f>A29+1</f>
        <v>40980</v>
      </c>
      <c r="B31" s="165"/>
      <c r="C31" s="165"/>
      <c r="D31" s="166"/>
      <c r="E31" s="31"/>
      <c r="F31" s="44">
        <f t="shared" si="0"/>
        <v>58000</v>
      </c>
      <c r="G31" s="45"/>
      <c r="H31" s="45"/>
      <c r="I31" s="46"/>
      <c r="J31" s="47"/>
      <c r="K31" s="48"/>
      <c r="L31" s="49"/>
      <c r="M31" s="50">
        <f>M30-((G31+I31)*data!$B$22+(H31+J31)*data!$B$23)/100+L31</f>
        <v>20</v>
      </c>
      <c r="N31" s="51">
        <f>WEEKDAY($A31,2)</f>
        <v>1</v>
      </c>
      <c r="O31" s="52"/>
      <c r="P31" s="41"/>
      <c r="Q31" s="53"/>
      <c r="R31" s="41"/>
      <c r="S31" s="31"/>
      <c r="T31" s="31"/>
      <c r="U31" s="31"/>
      <c r="V31" s="31"/>
      <c r="W31" s="31"/>
      <c r="X31" s="31"/>
      <c r="Y31" s="31"/>
      <c r="Z31" s="31"/>
    </row>
    <row r="32" spans="1:26" s="43" customFormat="1" ht="11.25" x14ac:dyDescent="0.2">
      <c r="A32" s="164"/>
      <c r="B32" s="170"/>
      <c r="C32" s="170"/>
      <c r="D32" s="171"/>
      <c r="E32" s="31"/>
      <c r="F32" s="44">
        <f t="shared" si="0"/>
        <v>58000</v>
      </c>
      <c r="G32" s="45"/>
      <c r="H32" s="45"/>
      <c r="I32" s="46"/>
      <c r="J32" s="47"/>
      <c r="K32" s="48"/>
      <c r="L32" s="49"/>
      <c r="M32" s="50">
        <f>M31-((G32+I32)*data!$B$22+(H32+J32)*data!$B$23)/100+L32</f>
        <v>20</v>
      </c>
      <c r="N32" s="51">
        <f>WEEKDAY($A31,2)</f>
        <v>1</v>
      </c>
      <c r="O32" s="52"/>
      <c r="P32" s="41"/>
      <c r="Q32" s="53"/>
      <c r="R32" s="41"/>
      <c r="S32" s="31"/>
      <c r="T32" s="31"/>
      <c r="U32" s="31"/>
      <c r="V32" s="31"/>
      <c r="W32" s="31"/>
      <c r="X32" s="31"/>
      <c r="Y32" s="31"/>
      <c r="Z32" s="31"/>
    </row>
    <row r="33" spans="1:26" s="43" customFormat="1" ht="11.25" x14ac:dyDescent="0.2">
      <c r="A33" s="164">
        <f>A31+1</f>
        <v>40981</v>
      </c>
      <c r="B33" s="165" t="s">
        <v>86</v>
      </c>
      <c r="C33" s="165"/>
      <c r="D33" s="166"/>
      <c r="E33" s="31"/>
      <c r="F33" s="44">
        <f t="shared" si="0"/>
        <v>58000</v>
      </c>
      <c r="G33" s="45">
        <v>200</v>
      </c>
      <c r="H33" s="45">
        <v>20</v>
      </c>
      <c r="I33" s="46"/>
      <c r="J33" s="47"/>
      <c r="K33" s="48"/>
      <c r="L33" s="49">
        <v>56</v>
      </c>
      <c r="M33" s="50">
        <f>M32-((G33+I33)*data!$B$22+(H33+J33)*data!$B$23)/100+L33</f>
        <v>63.019999999999996</v>
      </c>
      <c r="N33" s="51">
        <f>WEEKDAY($A33,2)</f>
        <v>2</v>
      </c>
      <c r="O33" s="52">
        <v>75</v>
      </c>
      <c r="P33" s="41"/>
      <c r="Q33" s="53"/>
      <c r="R33" s="41"/>
      <c r="S33" s="31"/>
      <c r="T33" s="31"/>
      <c r="U33" s="31"/>
      <c r="V33" s="31"/>
      <c r="W33" s="31"/>
      <c r="X33" s="31"/>
      <c r="Y33" s="31"/>
      <c r="Z33" s="31"/>
    </row>
    <row r="34" spans="1:26" s="43" customFormat="1" ht="11.25" x14ac:dyDescent="0.2">
      <c r="A34" s="164"/>
      <c r="B34" s="170" t="s">
        <v>87</v>
      </c>
      <c r="C34" s="170"/>
      <c r="D34" s="171"/>
      <c r="E34" s="31"/>
      <c r="F34" s="44">
        <f t="shared" si="0"/>
        <v>58220</v>
      </c>
      <c r="G34" s="45">
        <v>200</v>
      </c>
      <c r="H34" s="45">
        <v>20</v>
      </c>
      <c r="I34" s="46"/>
      <c r="J34" s="47"/>
      <c r="K34" s="48"/>
      <c r="L34" s="49"/>
      <c r="M34" s="50">
        <f>M33-((G34+I34)*data!$B$22+(H34+J34)*data!$B$23)/100+L34</f>
        <v>50.039999999999992</v>
      </c>
      <c r="N34" s="51">
        <f>WEEKDAY($A33,2)</f>
        <v>2</v>
      </c>
      <c r="O34" s="52"/>
      <c r="P34" s="41"/>
      <c r="Q34" s="53"/>
      <c r="R34" s="41"/>
      <c r="S34" s="31"/>
      <c r="T34" s="31"/>
      <c r="U34" s="31"/>
      <c r="V34" s="31"/>
      <c r="W34" s="31"/>
      <c r="X34" s="31"/>
      <c r="Y34" s="31"/>
      <c r="Z34" s="31"/>
    </row>
    <row r="35" spans="1:26" s="43" customFormat="1" ht="11.25" x14ac:dyDescent="0.2">
      <c r="A35" s="164">
        <f>A33+1</f>
        <v>40982</v>
      </c>
      <c r="B35" s="165"/>
      <c r="C35" s="165"/>
      <c r="D35" s="166"/>
      <c r="E35" s="31"/>
      <c r="F35" s="44">
        <f t="shared" si="0"/>
        <v>58440</v>
      </c>
      <c r="G35" s="45"/>
      <c r="H35" s="45"/>
      <c r="I35" s="46"/>
      <c r="J35" s="47"/>
      <c r="K35" s="48"/>
      <c r="L35" s="49"/>
      <c r="M35" s="50">
        <f>M34-((G35+I35)*data!$B$22+(H35+J35)*data!$B$23)/100+L35</f>
        <v>50.039999999999992</v>
      </c>
      <c r="N35" s="51">
        <f>WEEKDAY($A35,2)</f>
        <v>3</v>
      </c>
      <c r="O35" s="52"/>
      <c r="P35" s="41"/>
      <c r="Q35" s="53"/>
      <c r="R35" s="41"/>
      <c r="S35" s="31"/>
      <c r="T35" s="31"/>
      <c r="U35" s="31"/>
      <c r="V35" s="31"/>
      <c r="W35" s="31"/>
      <c r="X35" s="31"/>
      <c r="Y35" s="31"/>
      <c r="Z35" s="31"/>
    </row>
    <row r="36" spans="1:26" s="43" customFormat="1" ht="11.25" x14ac:dyDescent="0.2">
      <c r="A36" s="164"/>
      <c r="B36" s="170"/>
      <c r="C36" s="170"/>
      <c r="D36" s="171"/>
      <c r="E36" s="31"/>
      <c r="F36" s="44">
        <f t="shared" si="0"/>
        <v>58440</v>
      </c>
      <c r="G36" s="45"/>
      <c r="H36" s="45"/>
      <c r="I36" s="46"/>
      <c r="J36" s="47"/>
      <c r="K36" s="48"/>
      <c r="L36" s="49"/>
      <c r="M36" s="50">
        <f>M35-((G36+I36)*data!$B$22+(H36+J36)*data!$B$23)/100+L36</f>
        <v>50.039999999999992</v>
      </c>
      <c r="N36" s="51">
        <f>WEEKDAY($A35,2)</f>
        <v>3</v>
      </c>
      <c r="O36" s="52"/>
      <c r="P36" s="41"/>
      <c r="Q36" s="53"/>
      <c r="R36" s="41"/>
      <c r="S36" s="31"/>
      <c r="T36" s="31"/>
      <c r="U36" s="31"/>
      <c r="V36" s="31"/>
      <c r="W36" s="31"/>
      <c r="X36" s="31"/>
      <c r="Y36" s="31"/>
      <c r="Z36" s="31"/>
    </row>
    <row r="37" spans="1:26" s="43" customFormat="1" ht="11.25" x14ac:dyDescent="0.2">
      <c r="A37" s="164">
        <f>A35+1</f>
        <v>40983</v>
      </c>
      <c r="B37" s="165"/>
      <c r="C37" s="165"/>
      <c r="D37" s="166"/>
      <c r="E37" s="31"/>
      <c r="F37" s="44">
        <f t="shared" si="0"/>
        <v>58440</v>
      </c>
      <c r="G37" s="45"/>
      <c r="H37" s="45"/>
      <c r="I37" s="46"/>
      <c r="J37" s="47"/>
      <c r="K37" s="48"/>
      <c r="L37" s="49"/>
      <c r="M37" s="50">
        <f>M36-((G37+I37)*data!$B$22+(H37+J37)*data!$B$23)/100+L37</f>
        <v>50.039999999999992</v>
      </c>
      <c r="N37" s="51">
        <f>WEEKDAY($A37,2)</f>
        <v>4</v>
      </c>
      <c r="O37" s="52"/>
      <c r="P37" s="41"/>
      <c r="Q37" s="53"/>
      <c r="R37" s="41"/>
      <c r="S37" s="31"/>
      <c r="T37" s="31"/>
      <c r="U37" s="31"/>
      <c r="V37" s="31"/>
      <c r="W37" s="31"/>
      <c r="X37" s="31"/>
      <c r="Y37" s="31"/>
      <c r="Z37" s="31"/>
    </row>
    <row r="38" spans="1:26" s="43" customFormat="1" ht="11.25" x14ac:dyDescent="0.2">
      <c r="A38" s="164"/>
      <c r="B38" s="170"/>
      <c r="C38" s="170"/>
      <c r="D38" s="171"/>
      <c r="E38" s="31"/>
      <c r="F38" s="44">
        <f t="shared" si="0"/>
        <v>58440</v>
      </c>
      <c r="G38" s="45"/>
      <c r="H38" s="45"/>
      <c r="I38" s="46"/>
      <c r="J38" s="47"/>
      <c r="K38" s="48"/>
      <c r="L38" s="49"/>
      <c r="M38" s="50">
        <f>M37-((G38+I38)*data!$B$22+(H38+J38)*data!$B$23)/100+L38</f>
        <v>50.039999999999992</v>
      </c>
      <c r="N38" s="51">
        <f>WEEKDAY($A37,2)</f>
        <v>4</v>
      </c>
      <c r="O38" s="52"/>
      <c r="P38" s="41"/>
      <c r="Q38" s="53"/>
      <c r="R38" s="41"/>
      <c r="S38" s="31"/>
      <c r="T38" s="31"/>
      <c r="U38" s="31"/>
      <c r="V38" s="31"/>
      <c r="W38" s="31"/>
      <c r="X38" s="31"/>
      <c r="Y38" s="31"/>
      <c r="Z38" s="31"/>
    </row>
    <row r="39" spans="1:26" s="43" customFormat="1" ht="11.25" x14ac:dyDescent="0.2">
      <c r="A39" s="164">
        <f>A37+1</f>
        <v>40984</v>
      </c>
      <c r="B39" s="165"/>
      <c r="C39" s="165"/>
      <c r="D39" s="166"/>
      <c r="E39" s="31"/>
      <c r="F39" s="44">
        <f t="shared" si="0"/>
        <v>58440</v>
      </c>
      <c r="G39" s="45"/>
      <c r="H39" s="45"/>
      <c r="I39" s="46"/>
      <c r="J39" s="47"/>
      <c r="K39" s="48"/>
      <c r="L39" s="49"/>
      <c r="M39" s="50">
        <f>M38-((G39+I39)*data!$B$22+(H39+J39)*data!$B$23)/100+L39</f>
        <v>50.039999999999992</v>
      </c>
      <c r="N39" s="51">
        <f>WEEKDAY($A39,2)</f>
        <v>5</v>
      </c>
      <c r="O39" s="52"/>
      <c r="P39" s="41"/>
      <c r="Q39" s="53"/>
      <c r="R39" s="41"/>
      <c r="S39" s="31"/>
      <c r="T39" s="31"/>
      <c r="U39" s="31"/>
      <c r="V39" s="31"/>
      <c r="W39" s="31"/>
      <c r="X39" s="31"/>
      <c r="Y39" s="31"/>
      <c r="Z39" s="31"/>
    </row>
    <row r="40" spans="1:26" s="43" customFormat="1" ht="11.25" x14ac:dyDescent="0.2">
      <c r="A40" s="164"/>
      <c r="B40" s="170"/>
      <c r="C40" s="170"/>
      <c r="D40" s="171"/>
      <c r="E40" s="31"/>
      <c r="F40" s="44">
        <f t="shared" si="0"/>
        <v>58440</v>
      </c>
      <c r="G40" s="45"/>
      <c r="H40" s="45"/>
      <c r="I40" s="46"/>
      <c r="J40" s="47"/>
      <c r="K40" s="48"/>
      <c r="L40" s="49"/>
      <c r="M40" s="50">
        <f>M39-((G40+I40)*data!$B$22+(H40+J40)*data!$B$23)/100+L40</f>
        <v>50.039999999999992</v>
      </c>
      <c r="N40" s="51">
        <f>WEEKDAY($A39,2)</f>
        <v>5</v>
      </c>
      <c r="O40" s="52"/>
      <c r="P40" s="41"/>
      <c r="Q40" s="53"/>
      <c r="R40" s="41"/>
      <c r="S40" s="31"/>
      <c r="T40" s="31"/>
      <c r="U40" s="31"/>
      <c r="V40" s="31"/>
      <c r="W40" s="31"/>
      <c r="X40" s="31"/>
      <c r="Y40" s="31"/>
      <c r="Z40" s="31"/>
    </row>
    <row r="41" spans="1:26" s="43" customFormat="1" ht="11.25" x14ac:dyDescent="0.2">
      <c r="A41" s="164">
        <f>A39+1</f>
        <v>40985</v>
      </c>
      <c r="B41" s="170"/>
      <c r="C41" s="170"/>
      <c r="D41" s="171"/>
      <c r="E41" s="31"/>
      <c r="F41" s="44">
        <f t="shared" si="0"/>
        <v>58440</v>
      </c>
      <c r="G41" s="45"/>
      <c r="H41" s="45"/>
      <c r="I41" s="46"/>
      <c r="J41" s="47"/>
      <c r="K41" s="48"/>
      <c r="L41" s="49"/>
      <c r="M41" s="50">
        <f>M40-((G41+I41)*data!$B$22+(H41+J41)*data!$B$23)/100+L41</f>
        <v>50.039999999999992</v>
      </c>
      <c r="N41" s="51">
        <f>WEEKDAY($A41,2)</f>
        <v>6</v>
      </c>
      <c r="O41" s="52"/>
      <c r="P41" s="41"/>
      <c r="Q41" s="53"/>
      <c r="R41" s="41"/>
      <c r="S41" s="31"/>
      <c r="T41" s="31"/>
      <c r="U41" s="31"/>
      <c r="V41" s="31"/>
      <c r="W41" s="31"/>
      <c r="X41" s="31"/>
      <c r="Y41" s="31"/>
      <c r="Z41" s="31"/>
    </row>
    <row r="42" spans="1:26" s="43" customFormat="1" ht="11.25" x14ac:dyDescent="0.2">
      <c r="A42" s="164"/>
      <c r="B42" s="170"/>
      <c r="C42" s="170"/>
      <c r="D42" s="171"/>
      <c r="E42" s="31"/>
      <c r="F42" s="44">
        <f t="shared" si="0"/>
        <v>58440</v>
      </c>
      <c r="G42" s="45"/>
      <c r="H42" s="45"/>
      <c r="I42" s="46"/>
      <c r="J42" s="47"/>
      <c r="K42" s="48"/>
      <c r="L42" s="49"/>
      <c r="M42" s="50">
        <f>M41-((G42+I42)*data!$B$22+(H42+J42)*data!$B$23)/100+L42</f>
        <v>50.039999999999992</v>
      </c>
      <c r="N42" s="51">
        <f>WEEKDAY($A41,2)</f>
        <v>6</v>
      </c>
      <c r="O42" s="52"/>
      <c r="P42" s="41"/>
      <c r="Q42" s="53"/>
      <c r="R42" s="41"/>
      <c r="S42" s="31"/>
      <c r="T42" s="31"/>
      <c r="U42" s="31"/>
      <c r="V42" s="31"/>
      <c r="W42" s="31"/>
      <c r="X42" s="31"/>
      <c r="Y42" s="31"/>
      <c r="Z42" s="31"/>
    </row>
    <row r="43" spans="1:26" s="43" customFormat="1" ht="11.25" x14ac:dyDescent="0.2">
      <c r="A43" s="164">
        <f>A41+1</f>
        <v>40986</v>
      </c>
      <c r="B43" s="170"/>
      <c r="C43" s="170"/>
      <c r="D43" s="171"/>
      <c r="E43" s="31"/>
      <c r="F43" s="44">
        <f t="shared" si="0"/>
        <v>58440</v>
      </c>
      <c r="G43" s="45"/>
      <c r="H43" s="45"/>
      <c r="I43" s="46"/>
      <c r="J43" s="47"/>
      <c r="K43" s="48"/>
      <c r="L43" s="49"/>
      <c r="M43" s="50">
        <f>M42-((G43+I43)*data!$B$22+(H43+J43)*data!$B$23)/100+L43</f>
        <v>50.039999999999992</v>
      </c>
      <c r="N43" s="51">
        <f>WEEKDAY($A43,2)</f>
        <v>7</v>
      </c>
      <c r="O43" s="52"/>
      <c r="P43" s="41"/>
      <c r="Q43" s="53"/>
      <c r="R43" s="41"/>
      <c r="S43" s="31"/>
      <c r="T43" s="31"/>
      <c r="U43" s="31"/>
      <c r="V43" s="31"/>
      <c r="W43" s="31"/>
      <c r="X43" s="31"/>
      <c r="Y43" s="31"/>
      <c r="Z43" s="31"/>
    </row>
    <row r="44" spans="1:26" s="43" customFormat="1" ht="11.25" x14ac:dyDescent="0.2">
      <c r="A44" s="164"/>
      <c r="B44" s="170"/>
      <c r="C44" s="170"/>
      <c r="D44" s="171"/>
      <c r="E44" s="31"/>
      <c r="F44" s="44">
        <f t="shared" si="0"/>
        <v>58440</v>
      </c>
      <c r="G44" s="45"/>
      <c r="H44" s="45"/>
      <c r="I44" s="46"/>
      <c r="J44" s="47"/>
      <c r="K44" s="48"/>
      <c r="L44" s="49"/>
      <c r="M44" s="50">
        <f>M43-((G44+I44)*data!$B$22+(H44+J44)*data!$B$23)/100+L44</f>
        <v>50.039999999999992</v>
      </c>
      <c r="N44" s="51">
        <f>WEEKDAY($A43,2)</f>
        <v>7</v>
      </c>
      <c r="O44" s="52"/>
      <c r="P44" s="41"/>
      <c r="Q44" s="53"/>
      <c r="R44" s="41"/>
      <c r="S44" s="31"/>
      <c r="T44" s="31"/>
      <c r="U44" s="31"/>
      <c r="V44" s="31"/>
      <c r="W44" s="31"/>
      <c r="X44" s="31"/>
      <c r="Y44" s="31"/>
      <c r="Z44" s="31"/>
    </row>
    <row r="45" spans="1:26" s="43" customFormat="1" ht="11.25" x14ac:dyDescent="0.2">
      <c r="A45" s="164">
        <f>A43+1</f>
        <v>40987</v>
      </c>
      <c r="B45" s="165"/>
      <c r="C45" s="165"/>
      <c r="D45" s="166"/>
      <c r="E45" s="31"/>
      <c r="F45" s="44">
        <f t="shared" si="0"/>
        <v>58440</v>
      </c>
      <c r="G45" s="45"/>
      <c r="H45" s="45"/>
      <c r="I45" s="46"/>
      <c r="J45" s="47"/>
      <c r="K45" s="48"/>
      <c r="L45" s="49"/>
      <c r="M45" s="50">
        <f>M44-((G45+I45)*data!$B$22+(H45+J45)*data!$B$23)/100+L45</f>
        <v>50.039999999999992</v>
      </c>
      <c r="N45" s="51">
        <f>WEEKDAY($A45,2)</f>
        <v>1</v>
      </c>
      <c r="O45" s="52"/>
      <c r="P45" s="41"/>
      <c r="Q45" s="53"/>
      <c r="R45" s="41"/>
      <c r="S45" s="31"/>
      <c r="T45" s="31"/>
      <c r="U45" s="31"/>
      <c r="V45" s="31"/>
      <c r="W45" s="31"/>
      <c r="X45" s="31"/>
      <c r="Y45" s="31"/>
      <c r="Z45" s="31"/>
    </row>
    <row r="46" spans="1:26" s="43" customFormat="1" ht="11.25" x14ac:dyDescent="0.2">
      <c r="A46" s="164"/>
      <c r="B46" s="170"/>
      <c r="C46" s="170"/>
      <c r="D46" s="171"/>
      <c r="E46" s="31"/>
      <c r="F46" s="44">
        <f t="shared" si="0"/>
        <v>58440</v>
      </c>
      <c r="G46" s="45"/>
      <c r="H46" s="45"/>
      <c r="I46" s="46"/>
      <c r="J46" s="47"/>
      <c r="K46" s="48"/>
      <c r="L46" s="49"/>
      <c r="M46" s="50">
        <f>M45-((G46+I46)*data!$B$22+(H46+J46)*data!$B$23)/100+L46</f>
        <v>50.039999999999992</v>
      </c>
      <c r="N46" s="51">
        <f>WEEKDAY($A45,2)</f>
        <v>1</v>
      </c>
      <c r="O46" s="52"/>
      <c r="P46" s="41"/>
      <c r="Q46" s="53"/>
      <c r="R46" s="41"/>
      <c r="S46" s="31"/>
      <c r="T46" s="31"/>
      <c r="U46" s="31"/>
      <c r="V46" s="31"/>
      <c r="W46" s="31"/>
      <c r="X46" s="31"/>
      <c r="Y46" s="31"/>
      <c r="Z46" s="31"/>
    </row>
    <row r="47" spans="1:26" s="43" customFormat="1" ht="11.25" x14ac:dyDescent="0.2">
      <c r="A47" s="164">
        <f>A45+1</f>
        <v>40988</v>
      </c>
      <c r="B47" s="165"/>
      <c r="C47" s="165"/>
      <c r="D47" s="166"/>
      <c r="E47" s="31"/>
      <c r="F47" s="44">
        <f t="shared" si="0"/>
        <v>58440</v>
      </c>
      <c r="G47" s="45"/>
      <c r="H47" s="45"/>
      <c r="I47" s="46"/>
      <c r="J47" s="47"/>
      <c r="K47" s="48"/>
      <c r="L47" s="49"/>
      <c r="M47" s="50">
        <f>M46-((G47+I47)*data!$B$22+(H47+J47)*data!$B$23)/100+L47</f>
        <v>50.039999999999992</v>
      </c>
      <c r="N47" s="51">
        <f>WEEKDAY($A47,2)</f>
        <v>2</v>
      </c>
      <c r="O47" s="52"/>
      <c r="P47" s="41"/>
      <c r="Q47" s="53"/>
      <c r="R47" s="41"/>
      <c r="S47" s="31"/>
      <c r="T47" s="31"/>
      <c r="U47" s="31"/>
      <c r="V47" s="31"/>
      <c r="W47" s="31"/>
      <c r="X47" s="31"/>
      <c r="Y47" s="31"/>
      <c r="Z47" s="31"/>
    </row>
    <row r="48" spans="1:26" s="43" customFormat="1" ht="11.25" x14ac:dyDescent="0.2">
      <c r="A48" s="164"/>
      <c r="B48" s="170"/>
      <c r="C48" s="170"/>
      <c r="D48" s="171"/>
      <c r="E48" s="31"/>
      <c r="F48" s="44">
        <f t="shared" si="0"/>
        <v>58440</v>
      </c>
      <c r="G48" s="45"/>
      <c r="H48" s="45"/>
      <c r="I48" s="46"/>
      <c r="J48" s="47"/>
      <c r="K48" s="48"/>
      <c r="L48" s="49"/>
      <c r="M48" s="50">
        <f>M47-((G48+I48)*data!$B$22+(H48+J48)*data!$B$23)/100+L48</f>
        <v>50.039999999999992</v>
      </c>
      <c r="N48" s="51">
        <f>WEEKDAY($A47,2)</f>
        <v>2</v>
      </c>
      <c r="O48" s="52"/>
      <c r="P48" s="41"/>
      <c r="Q48" s="53"/>
      <c r="R48" s="41"/>
      <c r="S48" s="31"/>
      <c r="T48" s="31"/>
      <c r="U48" s="31"/>
      <c r="V48" s="31"/>
      <c r="W48" s="31"/>
      <c r="X48" s="31"/>
      <c r="Y48" s="31"/>
      <c r="Z48" s="31"/>
    </row>
    <row r="49" spans="1:26" s="43" customFormat="1" ht="11.25" x14ac:dyDescent="0.2">
      <c r="A49" s="164">
        <f>A47+1</f>
        <v>40989</v>
      </c>
      <c r="B49" s="165"/>
      <c r="C49" s="165"/>
      <c r="D49" s="166"/>
      <c r="E49" s="31"/>
      <c r="F49" s="44">
        <f t="shared" si="0"/>
        <v>58440</v>
      </c>
      <c r="G49" s="45"/>
      <c r="H49" s="45"/>
      <c r="I49" s="46"/>
      <c r="J49" s="47"/>
      <c r="K49" s="48"/>
      <c r="L49" s="49"/>
      <c r="M49" s="50">
        <f>M48-((G49+I49)*data!$B$22+(H49+J49)*data!$B$23)/100+L49</f>
        <v>50.039999999999992</v>
      </c>
      <c r="N49" s="51">
        <f>WEEKDAY($A49,2)</f>
        <v>3</v>
      </c>
      <c r="O49" s="52"/>
      <c r="P49" s="41"/>
      <c r="Q49" s="53"/>
      <c r="R49" s="41"/>
      <c r="S49" s="31"/>
      <c r="T49" s="31"/>
      <c r="U49" s="31"/>
      <c r="V49" s="31"/>
      <c r="W49" s="31"/>
      <c r="X49" s="31"/>
      <c r="Y49" s="31"/>
      <c r="Z49" s="31"/>
    </row>
    <row r="50" spans="1:26" s="43" customFormat="1" ht="11.25" x14ac:dyDescent="0.2">
      <c r="A50" s="164"/>
      <c r="B50" s="170"/>
      <c r="C50" s="170"/>
      <c r="D50" s="171"/>
      <c r="E50" s="31"/>
      <c r="F50" s="44">
        <f t="shared" si="0"/>
        <v>58440</v>
      </c>
      <c r="G50" s="45"/>
      <c r="H50" s="45"/>
      <c r="I50" s="46"/>
      <c r="J50" s="47"/>
      <c r="K50" s="48"/>
      <c r="L50" s="49"/>
      <c r="M50" s="50">
        <f>M49-((G50+I50)*data!$B$22+(H50+J50)*data!$B$23)/100+L50</f>
        <v>50.039999999999992</v>
      </c>
      <c r="N50" s="51">
        <f>WEEKDAY($A49,2)</f>
        <v>3</v>
      </c>
      <c r="O50" s="52"/>
      <c r="P50" s="41"/>
      <c r="Q50" s="53"/>
      <c r="R50" s="41"/>
      <c r="S50" s="31"/>
      <c r="T50" s="31"/>
      <c r="U50" s="31"/>
      <c r="V50" s="31"/>
      <c r="W50" s="31"/>
      <c r="X50" s="31"/>
      <c r="Y50" s="31"/>
      <c r="Z50" s="31"/>
    </row>
    <row r="51" spans="1:26" s="43" customFormat="1" ht="11.25" x14ac:dyDescent="0.2">
      <c r="A51" s="164">
        <f>A49+1</f>
        <v>40990</v>
      </c>
      <c r="B51" s="165"/>
      <c r="C51" s="165"/>
      <c r="D51" s="166"/>
      <c r="E51" s="31"/>
      <c r="F51" s="44">
        <f t="shared" si="0"/>
        <v>58440</v>
      </c>
      <c r="G51" s="45"/>
      <c r="H51" s="45"/>
      <c r="I51" s="46"/>
      <c r="J51" s="47"/>
      <c r="K51" s="48"/>
      <c r="L51" s="49"/>
      <c r="M51" s="50">
        <f>M50-((G51+I51)*data!$B$22+(H51+J51)*data!$B$23)/100+L51</f>
        <v>50.039999999999992</v>
      </c>
      <c r="N51" s="51">
        <f>WEEKDAY($A51,2)</f>
        <v>4</v>
      </c>
      <c r="O51" s="52"/>
      <c r="P51" s="41"/>
      <c r="Q51" s="53"/>
      <c r="R51" s="41"/>
      <c r="S51" s="31"/>
      <c r="T51" s="31"/>
      <c r="U51" s="31"/>
      <c r="V51" s="31"/>
      <c r="W51" s="31"/>
      <c r="X51" s="31"/>
      <c r="Y51" s="31"/>
      <c r="Z51" s="31"/>
    </row>
    <row r="52" spans="1:26" s="43" customFormat="1" ht="11.25" x14ac:dyDescent="0.2">
      <c r="A52" s="164"/>
      <c r="B52" s="170"/>
      <c r="C52" s="170"/>
      <c r="D52" s="171"/>
      <c r="E52" s="31"/>
      <c r="F52" s="44">
        <f t="shared" si="0"/>
        <v>58440</v>
      </c>
      <c r="G52" s="45"/>
      <c r="H52" s="45"/>
      <c r="I52" s="46"/>
      <c r="J52" s="47"/>
      <c r="K52" s="48"/>
      <c r="L52" s="49"/>
      <c r="M52" s="50">
        <f>M51-((G52+I52)*data!$B$22+(H52+J52)*data!$B$23)/100+L52</f>
        <v>50.039999999999992</v>
      </c>
      <c r="N52" s="51">
        <f>WEEKDAY($A51,2)</f>
        <v>4</v>
      </c>
      <c r="O52" s="52"/>
      <c r="P52" s="41"/>
      <c r="Q52" s="53"/>
      <c r="R52" s="41"/>
      <c r="S52" s="31"/>
      <c r="T52" s="31"/>
      <c r="U52" s="31"/>
      <c r="V52" s="31"/>
      <c r="W52" s="31"/>
      <c r="X52" s="31"/>
      <c r="Y52" s="31"/>
      <c r="Z52" s="31"/>
    </row>
    <row r="53" spans="1:26" s="43" customFormat="1" ht="11.25" x14ac:dyDescent="0.2">
      <c r="A53" s="164">
        <f>A51+1</f>
        <v>40991</v>
      </c>
      <c r="B53" s="165"/>
      <c r="C53" s="165"/>
      <c r="D53" s="166"/>
      <c r="E53" s="31"/>
      <c r="F53" s="44">
        <f t="shared" si="0"/>
        <v>58440</v>
      </c>
      <c r="G53" s="45"/>
      <c r="H53" s="45"/>
      <c r="I53" s="46"/>
      <c r="J53" s="47"/>
      <c r="K53" s="48"/>
      <c r="L53" s="49"/>
      <c r="M53" s="50">
        <f>M52-((G53+I53)*data!$B$22+(H53+J53)*data!$B$23)/100+L53</f>
        <v>50.039999999999992</v>
      </c>
      <c r="N53" s="51">
        <f>WEEKDAY($A53,2)</f>
        <v>5</v>
      </c>
      <c r="O53" s="52"/>
      <c r="P53" s="41"/>
      <c r="Q53" s="53"/>
      <c r="R53" s="41"/>
      <c r="S53" s="31"/>
      <c r="T53" s="31"/>
      <c r="U53" s="31"/>
      <c r="V53" s="31"/>
      <c r="W53" s="31"/>
      <c r="X53" s="31"/>
      <c r="Y53" s="31"/>
      <c r="Z53" s="31"/>
    </row>
    <row r="54" spans="1:26" s="43" customFormat="1" ht="11.25" x14ac:dyDescent="0.2">
      <c r="A54" s="164"/>
      <c r="B54" s="170"/>
      <c r="C54" s="170"/>
      <c r="D54" s="171"/>
      <c r="E54" s="31"/>
      <c r="F54" s="44">
        <f t="shared" si="0"/>
        <v>58440</v>
      </c>
      <c r="G54" s="45"/>
      <c r="H54" s="45"/>
      <c r="I54" s="46"/>
      <c r="J54" s="47"/>
      <c r="K54" s="48"/>
      <c r="L54" s="49"/>
      <c r="M54" s="50">
        <f>M53-((G54+I54)*data!$B$22+(H54+J54)*data!$B$23)/100+L54</f>
        <v>50.039999999999992</v>
      </c>
      <c r="N54" s="51">
        <f>WEEKDAY($A53,2)</f>
        <v>5</v>
      </c>
      <c r="O54" s="52"/>
      <c r="P54" s="41"/>
      <c r="Q54" s="53"/>
      <c r="R54" s="41"/>
      <c r="S54" s="31"/>
      <c r="T54" s="31"/>
      <c r="U54" s="31"/>
      <c r="V54" s="31"/>
      <c r="W54" s="31"/>
      <c r="X54" s="31"/>
      <c r="Y54" s="31"/>
      <c r="Z54" s="31"/>
    </row>
    <row r="55" spans="1:26" s="43" customFormat="1" ht="11.25" x14ac:dyDescent="0.2">
      <c r="A55" s="164">
        <f>A53+1</f>
        <v>40992</v>
      </c>
      <c r="B55" s="170"/>
      <c r="C55" s="170"/>
      <c r="D55" s="171"/>
      <c r="E55" s="31"/>
      <c r="F55" s="44">
        <f t="shared" si="0"/>
        <v>58440</v>
      </c>
      <c r="G55" s="45"/>
      <c r="H55" s="45"/>
      <c r="I55" s="46"/>
      <c r="J55" s="47"/>
      <c r="K55" s="48"/>
      <c r="L55" s="49"/>
      <c r="M55" s="50">
        <f>M54-((G55+I55)*data!$B$22+(H55+J55)*data!$B$23)/100+L55</f>
        <v>50.039999999999992</v>
      </c>
      <c r="N55" s="51">
        <f>WEEKDAY($A55,2)</f>
        <v>6</v>
      </c>
      <c r="O55" s="52"/>
      <c r="P55" s="41"/>
      <c r="Q55" s="53"/>
      <c r="R55" s="41"/>
      <c r="S55" s="31"/>
      <c r="T55" s="31"/>
      <c r="U55" s="31"/>
      <c r="V55" s="31"/>
      <c r="W55" s="31"/>
      <c r="X55" s="31"/>
      <c r="Y55" s="31"/>
      <c r="Z55" s="31"/>
    </row>
    <row r="56" spans="1:26" s="43" customFormat="1" ht="11.25" x14ac:dyDescent="0.2">
      <c r="A56" s="164"/>
      <c r="B56" s="170"/>
      <c r="C56" s="170"/>
      <c r="D56" s="171"/>
      <c r="E56" s="31"/>
      <c r="F56" s="44">
        <f t="shared" si="0"/>
        <v>58440</v>
      </c>
      <c r="G56" s="45"/>
      <c r="H56" s="45"/>
      <c r="I56" s="46"/>
      <c r="J56" s="47"/>
      <c r="K56" s="48"/>
      <c r="L56" s="49"/>
      <c r="M56" s="50">
        <f>M55-((G56+I56)*data!$B$22+(H56+J56)*data!$B$23)/100+L56</f>
        <v>50.039999999999992</v>
      </c>
      <c r="N56" s="51">
        <f>WEEKDAY($A55,2)</f>
        <v>6</v>
      </c>
      <c r="O56" s="52"/>
      <c r="P56" s="41"/>
      <c r="Q56" s="53"/>
      <c r="R56" s="41"/>
      <c r="S56" s="31"/>
      <c r="T56" s="31"/>
      <c r="U56" s="31"/>
      <c r="V56" s="31"/>
      <c r="W56" s="31"/>
      <c r="X56" s="31"/>
      <c r="Y56" s="31"/>
      <c r="Z56" s="31"/>
    </row>
    <row r="57" spans="1:26" s="43" customFormat="1" ht="11.25" x14ac:dyDescent="0.2">
      <c r="A57" s="164">
        <f>A55+1</f>
        <v>40993</v>
      </c>
      <c r="B57" s="170"/>
      <c r="C57" s="170"/>
      <c r="D57" s="171"/>
      <c r="E57" s="31"/>
      <c r="F57" s="44">
        <f t="shared" si="0"/>
        <v>58440</v>
      </c>
      <c r="G57" s="45"/>
      <c r="H57" s="45"/>
      <c r="I57" s="46"/>
      <c r="J57" s="47"/>
      <c r="K57" s="48"/>
      <c r="L57" s="49"/>
      <c r="M57" s="50">
        <f>M56-((G57+I57)*data!$B$22+(H57+J57)*data!$B$23)/100+L57</f>
        <v>50.039999999999992</v>
      </c>
      <c r="N57" s="51">
        <f>WEEKDAY($A57,2)</f>
        <v>7</v>
      </c>
      <c r="O57" s="52"/>
      <c r="P57" s="41"/>
      <c r="Q57" s="53"/>
      <c r="R57" s="41"/>
      <c r="S57" s="31"/>
      <c r="T57" s="31"/>
      <c r="U57" s="31"/>
      <c r="V57" s="31"/>
      <c r="W57" s="31"/>
      <c r="X57" s="31"/>
      <c r="Y57" s="31"/>
      <c r="Z57" s="31"/>
    </row>
    <row r="58" spans="1:26" s="43" customFormat="1" ht="11.25" x14ac:dyDescent="0.2">
      <c r="A58" s="164"/>
      <c r="B58" s="170"/>
      <c r="C58" s="170"/>
      <c r="D58" s="171"/>
      <c r="E58" s="31"/>
      <c r="F58" s="44">
        <f t="shared" si="0"/>
        <v>58440</v>
      </c>
      <c r="G58" s="45"/>
      <c r="H58" s="45"/>
      <c r="I58" s="46"/>
      <c r="J58" s="47"/>
      <c r="K58" s="48"/>
      <c r="L58" s="49"/>
      <c r="M58" s="50">
        <f>M57-((G58+I58)*data!$B$22+(H58+J58)*data!$B$23)/100+L58</f>
        <v>50.039999999999992</v>
      </c>
      <c r="N58" s="51">
        <f>WEEKDAY($A57,2)</f>
        <v>7</v>
      </c>
      <c r="O58" s="52"/>
      <c r="P58" s="41"/>
      <c r="Q58" s="53"/>
      <c r="R58" s="41"/>
      <c r="S58" s="31"/>
      <c r="T58" s="31"/>
      <c r="U58" s="31"/>
      <c r="V58" s="31"/>
      <c r="W58" s="31"/>
      <c r="X58" s="31"/>
      <c r="Y58" s="31"/>
      <c r="Z58" s="31"/>
    </row>
    <row r="59" spans="1:26" s="43" customFormat="1" ht="11.25" x14ac:dyDescent="0.2">
      <c r="A59" s="164">
        <f>A57+1</f>
        <v>40994</v>
      </c>
      <c r="B59" s="165"/>
      <c r="C59" s="165"/>
      <c r="D59" s="166"/>
      <c r="E59" s="31"/>
      <c r="F59" s="44">
        <f t="shared" si="0"/>
        <v>58440</v>
      </c>
      <c r="G59" s="45"/>
      <c r="H59" s="45"/>
      <c r="I59" s="46"/>
      <c r="J59" s="47"/>
      <c r="K59" s="48"/>
      <c r="L59" s="49"/>
      <c r="M59" s="50">
        <f>M58-((G59+I59)*data!$B$22+(H59+J59)*data!$B$23)/100+L59</f>
        <v>50.039999999999992</v>
      </c>
      <c r="N59" s="51">
        <f>WEEKDAY($A59,2)</f>
        <v>1</v>
      </c>
      <c r="O59" s="52"/>
      <c r="P59" s="41"/>
      <c r="Q59" s="53"/>
      <c r="R59" s="41"/>
      <c r="S59" s="31"/>
      <c r="T59" s="31"/>
      <c r="U59" s="31"/>
      <c r="V59" s="31"/>
      <c r="W59" s="31"/>
      <c r="X59" s="31"/>
      <c r="Y59" s="31"/>
      <c r="Z59" s="31"/>
    </row>
    <row r="60" spans="1:26" s="43" customFormat="1" ht="11.25" x14ac:dyDescent="0.2">
      <c r="A60" s="164"/>
      <c r="B60" s="170"/>
      <c r="C60" s="170"/>
      <c r="D60" s="171"/>
      <c r="E60" s="31"/>
      <c r="F60" s="44">
        <f t="shared" si="0"/>
        <v>58440</v>
      </c>
      <c r="G60" s="45"/>
      <c r="H60" s="45"/>
      <c r="I60" s="46"/>
      <c r="J60" s="47"/>
      <c r="K60" s="48"/>
      <c r="L60" s="49"/>
      <c r="M60" s="50">
        <f>M59-((G60+I60)*data!$B$22+(H60+J60)*data!$B$23)/100+L60</f>
        <v>50.039999999999992</v>
      </c>
      <c r="N60" s="51">
        <f>WEEKDAY($A59,2)</f>
        <v>1</v>
      </c>
      <c r="O60" s="52"/>
      <c r="P60" s="41"/>
      <c r="Q60" s="53"/>
      <c r="R60" s="41"/>
      <c r="S60" s="31"/>
      <c r="T60" s="31"/>
      <c r="U60" s="31"/>
      <c r="V60" s="31"/>
      <c r="W60" s="31"/>
      <c r="X60" s="31"/>
      <c r="Y60" s="31"/>
      <c r="Z60" s="31"/>
    </row>
    <row r="61" spans="1:26" s="43" customFormat="1" ht="11.25" x14ac:dyDescent="0.2">
      <c r="A61" s="164">
        <f>A59+1</f>
        <v>40995</v>
      </c>
      <c r="B61" s="165"/>
      <c r="C61" s="165"/>
      <c r="D61" s="166"/>
      <c r="E61" s="31"/>
      <c r="F61" s="44">
        <f t="shared" si="0"/>
        <v>58440</v>
      </c>
      <c r="G61" s="45"/>
      <c r="H61" s="45"/>
      <c r="I61" s="46"/>
      <c r="J61" s="47"/>
      <c r="K61" s="48"/>
      <c r="L61" s="49"/>
      <c r="M61" s="50">
        <f>M60-((G61+I61)*data!$B$22+(H61+J61)*data!$B$23)/100+L61</f>
        <v>50.039999999999992</v>
      </c>
      <c r="N61" s="51">
        <f>WEEKDAY($A61,2)</f>
        <v>2</v>
      </c>
      <c r="O61" s="52"/>
      <c r="P61" s="41"/>
      <c r="Q61" s="53"/>
      <c r="R61" s="41"/>
      <c r="S61" s="31"/>
      <c r="T61" s="31"/>
      <c r="U61" s="31"/>
      <c r="V61" s="31"/>
      <c r="W61" s="31"/>
      <c r="X61" s="31"/>
      <c r="Y61" s="31"/>
      <c r="Z61" s="31"/>
    </row>
    <row r="62" spans="1:26" s="43" customFormat="1" ht="11.25" x14ac:dyDescent="0.2">
      <c r="A62" s="164"/>
      <c r="B62" s="170"/>
      <c r="C62" s="170"/>
      <c r="D62" s="171"/>
      <c r="E62" s="31"/>
      <c r="F62" s="44">
        <f t="shared" si="0"/>
        <v>58440</v>
      </c>
      <c r="G62" s="45"/>
      <c r="H62" s="45"/>
      <c r="I62" s="46"/>
      <c r="J62" s="47"/>
      <c r="K62" s="48"/>
      <c r="L62" s="49"/>
      <c r="M62" s="50">
        <f>M61-((G62+I62)*data!$B$22+(H62+J62)*data!$B$23)/100+L62</f>
        <v>50.039999999999992</v>
      </c>
      <c r="N62" s="51">
        <f>WEEKDAY($A61,2)</f>
        <v>2</v>
      </c>
      <c r="O62" s="52"/>
      <c r="P62" s="41"/>
      <c r="Q62" s="53"/>
      <c r="R62" s="41"/>
      <c r="S62" s="31"/>
      <c r="T62" s="31"/>
      <c r="U62" s="31"/>
      <c r="V62" s="31"/>
      <c r="W62" s="31"/>
      <c r="X62" s="31"/>
      <c r="Y62" s="31"/>
      <c r="Z62" s="31"/>
    </row>
    <row r="63" spans="1:26" s="43" customFormat="1" ht="11.25" x14ac:dyDescent="0.2">
      <c r="A63" s="164">
        <f>A61+1</f>
        <v>40996</v>
      </c>
      <c r="B63" s="165"/>
      <c r="C63" s="165"/>
      <c r="D63" s="166"/>
      <c r="E63" s="31"/>
      <c r="F63" s="44">
        <f t="shared" si="0"/>
        <v>58440</v>
      </c>
      <c r="G63" s="114"/>
      <c r="H63" s="45"/>
      <c r="I63" s="46"/>
      <c r="J63" s="47"/>
      <c r="K63" s="48"/>
      <c r="L63" s="49"/>
      <c r="M63" s="50">
        <f>M62-((G63+I63)*data!$B$22+(H63+J63)*data!$B$23)/100+L63</f>
        <v>50.039999999999992</v>
      </c>
      <c r="N63" s="51">
        <f>WEEKDAY($A63,2)</f>
        <v>3</v>
      </c>
      <c r="O63" s="52"/>
      <c r="P63" s="41"/>
      <c r="Q63" s="53"/>
      <c r="R63" s="41"/>
      <c r="S63" s="31"/>
      <c r="T63" s="31"/>
      <c r="U63" s="31"/>
      <c r="V63" s="31"/>
      <c r="W63" s="31"/>
      <c r="X63" s="31"/>
      <c r="Y63" s="31"/>
      <c r="Z63" s="31"/>
    </row>
    <row r="64" spans="1:26" s="43" customFormat="1" ht="11.25" x14ac:dyDescent="0.2">
      <c r="A64" s="164"/>
      <c r="B64" s="170"/>
      <c r="C64" s="170"/>
      <c r="D64" s="171"/>
      <c r="E64" s="31"/>
      <c r="F64" s="44">
        <f t="shared" si="0"/>
        <v>58440</v>
      </c>
      <c r="G64" s="45"/>
      <c r="H64" s="45"/>
      <c r="I64" s="46"/>
      <c r="J64" s="47"/>
      <c r="K64" s="48"/>
      <c r="L64" s="49"/>
      <c r="M64" s="50">
        <f>M63-((G64+I64)*data!$B$22+(H64+J64)*data!$B$23)/100+L64</f>
        <v>50.039999999999992</v>
      </c>
      <c r="N64" s="51">
        <f>WEEKDAY($A63,2)</f>
        <v>3</v>
      </c>
      <c r="O64" s="52"/>
      <c r="P64" s="41"/>
      <c r="Q64" s="53"/>
      <c r="R64" s="41"/>
      <c r="S64" s="31"/>
      <c r="T64" s="31"/>
      <c r="U64" s="31"/>
      <c r="V64" s="31"/>
      <c r="W64" s="31"/>
      <c r="X64" s="31"/>
      <c r="Y64" s="31"/>
      <c r="Z64" s="31"/>
    </row>
    <row r="65" spans="1:26" s="43" customFormat="1" ht="11.25" x14ac:dyDescent="0.2">
      <c r="A65" s="164">
        <f>IF(MONTH(A63+1)=MONTH($L$1),A63+1," ")</f>
        <v>40997</v>
      </c>
      <c r="B65" s="165"/>
      <c r="C65" s="165"/>
      <c r="D65" s="166"/>
      <c r="E65" s="31"/>
      <c r="F65" s="44">
        <f t="shared" si="0"/>
        <v>58440</v>
      </c>
      <c r="G65" s="45"/>
      <c r="H65" s="45"/>
      <c r="I65" s="46"/>
      <c r="J65" s="47"/>
      <c r="K65" s="48"/>
      <c r="L65" s="49"/>
      <c r="M65" s="50">
        <f>M64-((G65+I65)*data!$B$22+(H65+J65)*data!$B$23)/100+L65</f>
        <v>50.039999999999992</v>
      </c>
      <c r="N65" s="51">
        <f>WEEKDAY($A65,2)</f>
        <v>4</v>
      </c>
      <c r="O65" s="52"/>
      <c r="P65" s="41"/>
      <c r="Q65" s="53"/>
      <c r="R65" s="41"/>
      <c r="S65" s="31"/>
      <c r="T65" s="31"/>
      <c r="U65" s="31"/>
      <c r="V65" s="31"/>
      <c r="W65" s="31"/>
      <c r="X65" s="31"/>
      <c r="Y65" s="31"/>
      <c r="Z65" s="31"/>
    </row>
    <row r="66" spans="1:26" s="43" customFormat="1" ht="11.25" x14ac:dyDescent="0.2">
      <c r="A66" s="164"/>
      <c r="B66" s="170"/>
      <c r="C66" s="170"/>
      <c r="D66" s="171"/>
      <c r="E66" s="31"/>
      <c r="F66" s="44">
        <f t="shared" si="0"/>
        <v>58440</v>
      </c>
      <c r="G66" s="45"/>
      <c r="H66" s="45"/>
      <c r="I66" s="46"/>
      <c r="J66" s="47"/>
      <c r="K66" s="48"/>
      <c r="L66" s="49"/>
      <c r="M66" s="50">
        <f>M65-((G66+I66)*data!$B$22+(H66+J66)*data!$B$23)/100+L66</f>
        <v>50.039999999999992</v>
      </c>
      <c r="N66" s="51">
        <f>WEEKDAY($A65,2)</f>
        <v>4</v>
      </c>
      <c r="O66" s="52"/>
      <c r="P66" s="41"/>
      <c r="Q66" s="53"/>
      <c r="R66" s="41"/>
      <c r="S66" s="31"/>
      <c r="T66" s="31"/>
      <c r="U66" s="31"/>
      <c r="V66" s="31"/>
      <c r="W66" s="31"/>
      <c r="X66" s="31"/>
      <c r="Y66" s="31"/>
      <c r="Z66" s="31"/>
    </row>
    <row r="67" spans="1:26" s="43" customFormat="1" ht="11.25" x14ac:dyDescent="0.2">
      <c r="A67" s="164">
        <f>IF(MONTH(A63+2)=MONTH($L$1),A63+2," ")</f>
        <v>40998</v>
      </c>
      <c r="B67" s="165"/>
      <c r="C67" s="165"/>
      <c r="D67" s="166"/>
      <c r="E67" s="31"/>
      <c r="F67" s="44">
        <f t="shared" si="0"/>
        <v>58440</v>
      </c>
      <c r="G67" s="45"/>
      <c r="H67" s="45"/>
      <c r="I67" s="46"/>
      <c r="J67" s="47"/>
      <c r="K67" s="48"/>
      <c r="L67" s="49"/>
      <c r="M67" s="50">
        <f>M66-((G67+I67)*data!$B$22+(H67+J67)*data!$B$23)/100+L67</f>
        <v>50.039999999999992</v>
      </c>
      <c r="N67" s="51">
        <f>WEEKDAY($A67,2)</f>
        <v>5</v>
      </c>
      <c r="O67" s="52"/>
      <c r="P67" s="41"/>
      <c r="Q67" s="53"/>
      <c r="R67" s="41"/>
      <c r="S67" s="31"/>
      <c r="T67" s="31"/>
      <c r="U67" s="31"/>
      <c r="V67" s="31"/>
      <c r="W67" s="31"/>
      <c r="X67" s="31"/>
      <c r="Y67" s="31"/>
      <c r="Z67" s="31"/>
    </row>
    <row r="68" spans="1:26" s="43" customFormat="1" ht="11.25" x14ac:dyDescent="0.2">
      <c r="A68" s="164"/>
      <c r="B68" s="170"/>
      <c r="C68" s="170"/>
      <c r="D68" s="171"/>
      <c r="E68" s="31"/>
      <c r="F68" s="44">
        <f t="shared" si="0"/>
        <v>58440</v>
      </c>
      <c r="G68" s="45"/>
      <c r="H68" s="45"/>
      <c r="I68" s="46"/>
      <c r="J68" s="47"/>
      <c r="K68" s="48"/>
      <c r="L68" s="49"/>
      <c r="M68" s="50">
        <f>M67-((G68+I68)*data!$B$22+(H68+J68)*data!$B$23)/100+L68</f>
        <v>50.039999999999992</v>
      </c>
      <c r="N68" s="51">
        <f>WEEKDAY($A67,2)</f>
        <v>5</v>
      </c>
      <c r="O68" s="52"/>
      <c r="P68" s="41"/>
      <c r="Q68" s="53"/>
      <c r="R68" s="41"/>
      <c r="S68" s="31"/>
      <c r="T68" s="31"/>
      <c r="U68" s="31"/>
      <c r="V68" s="31"/>
      <c r="W68" s="31"/>
      <c r="X68" s="31"/>
      <c r="Y68" s="31"/>
      <c r="Z68" s="31"/>
    </row>
    <row r="69" spans="1:26" s="43" customFormat="1" ht="11.25" x14ac:dyDescent="0.2">
      <c r="A69" s="164">
        <f>IF(MONTH(A63+3)=MONTH($L$1),A63+3," ")</f>
        <v>40999</v>
      </c>
      <c r="B69" s="170"/>
      <c r="C69" s="170"/>
      <c r="D69" s="171"/>
      <c r="E69" s="31"/>
      <c r="F69" s="44">
        <f t="shared" si="0"/>
        <v>58440</v>
      </c>
      <c r="G69" s="45"/>
      <c r="H69" s="45"/>
      <c r="I69" s="46"/>
      <c r="J69" s="47"/>
      <c r="K69" s="48"/>
      <c r="L69" s="49"/>
      <c r="M69" s="50">
        <f>M68-((G69+I69)*data!$B$22+(H69+J69)*data!$B$23)/100+L69</f>
        <v>50.039999999999992</v>
      </c>
      <c r="N69" s="51">
        <f>WEEKDAY($A69,2)</f>
        <v>6</v>
      </c>
      <c r="O69" s="52"/>
      <c r="P69" s="41"/>
      <c r="Q69" s="53"/>
      <c r="R69" s="41"/>
      <c r="S69" s="31"/>
      <c r="T69" s="31"/>
      <c r="U69" s="31"/>
      <c r="V69" s="31"/>
      <c r="W69" s="31"/>
      <c r="X69" s="31"/>
      <c r="Y69" s="31"/>
      <c r="Z69" s="31"/>
    </row>
    <row r="70" spans="1:26" s="43" customFormat="1" ht="11.25" x14ac:dyDescent="0.2">
      <c r="A70" s="176"/>
      <c r="B70" s="177"/>
      <c r="C70" s="177"/>
      <c r="D70" s="178"/>
      <c r="E70" s="31"/>
      <c r="F70" s="54">
        <f t="shared" si="0"/>
        <v>58440</v>
      </c>
      <c r="G70" s="55"/>
      <c r="H70" s="55"/>
      <c r="I70" s="56"/>
      <c r="J70" s="57"/>
      <c r="K70" s="48"/>
      <c r="L70" s="58"/>
      <c r="M70" s="59">
        <f>M69-((G70+I70)*data!$B$22+(H70+J70)*data!$B$23)/100+L70</f>
        <v>50.039999999999992</v>
      </c>
      <c r="N70" s="60">
        <f>WEEKDAY($A69,2)</f>
        <v>6</v>
      </c>
      <c r="O70" s="61"/>
      <c r="P70" s="41"/>
      <c r="Q70" s="62"/>
      <c r="R70" s="41"/>
      <c r="S70" s="31"/>
      <c r="T70" s="31"/>
      <c r="U70" s="31"/>
      <c r="V70" s="31"/>
      <c r="W70" s="31"/>
      <c r="X70" s="31"/>
      <c r="Y70" s="31"/>
      <c r="Z70" s="31"/>
    </row>
    <row r="71" spans="1:26" s="43" customFormat="1" ht="11.25" x14ac:dyDescent="0.2">
      <c r="A71" s="63"/>
      <c r="B71" s="63"/>
      <c r="C71" s="63"/>
      <c r="D71" s="31"/>
      <c r="E71" s="31"/>
      <c r="F71" s="64"/>
      <c r="G71" s="64"/>
      <c r="H71" s="64"/>
      <c r="I71" s="64"/>
      <c r="J71" s="64"/>
      <c r="K71" s="31"/>
      <c r="L71" s="65"/>
      <c r="M71" s="65"/>
      <c r="N71" s="31"/>
      <c r="O71" s="31"/>
      <c r="P71" s="31"/>
      <c r="Q71" s="64"/>
      <c r="R71" s="31"/>
      <c r="S71" s="31"/>
      <c r="T71" s="31"/>
      <c r="U71" s="31"/>
      <c r="V71" s="31"/>
      <c r="W71" s="31"/>
      <c r="X71" s="31"/>
      <c r="Y71" s="31"/>
      <c r="Z71" s="31"/>
    </row>
    <row r="72" spans="1:26" s="43" customFormat="1" ht="11.25" x14ac:dyDescent="0.2">
      <c r="A72" s="182" t="s">
        <v>33</v>
      </c>
      <c r="B72" s="183"/>
      <c r="C72" s="66" t="s">
        <v>34</v>
      </c>
      <c r="D72" s="67">
        <f>F9</f>
        <v>58000</v>
      </c>
      <c r="E72" s="31"/>
      <c r="F72" s="186" t="s">
        <v>35</v>
      </c>
      <c r="G72" s="187"/>
      <c r="H72" s="187"/>
      <c r="I72" s="188"/>
      <c r="J72" s="68"/>
      <c r="K72" s="69"/>
      <c r="L72" s="66" t="s">
        <v>36</v>
      </c>
      <c r="M72" s="67">
        <f>M70</f>
        <v>50.039999999999992</v>
      </c>
      <c r="N72" s="31"/>
      <c r="O72" s="31"/>
      <c r="P72" s="31"/>
      <c r="Q72" s="122">
        <f>SUM(Q9:Q70)</f>
        <v>0</v>
      </c>
      <c r="R72" s="70" t="s">
        <v>37</v>
      </c>
      <c r="S72" s="31"/>
      <c r="T72" s="31"/>
      <c r="U72" s="31"/>
      <c r="V72" s="31"/>
      <c r="W72" s="31"/>
      <c r="X72" s="31"/>
      <c r="Y72" s="31"/>
      <c r="Z72" s="31"/>
    </row>
    <row r="73" spans="1:26" s="43" customFormat="1" ht="11.25" x14ac:dyDescent="0.2">
      <c r="A73" s="184"/>
      <c r="B73" s="185"/>
      <c r="C73" s="71" t="s">
        <v>38</v>
      </c>
      <c r="D73" s="72">
        <f>F70+G70+H70+I70+J70</f>
        <v>58440</v>
      </c>
      <c r="E73" s="31"/>
      <c r="F73" s="189" t="s">
        <v>39</v>
      </c>
      <c r="G73" s="190"/>
      <c r="H73" s="190"/>
      <c r="I73" s="191"/>
      <c r="J73" s="68"/>
      <c r="K73" s="69"/>
      <c r="L73" s="66" t="s">
        <v>40</v>
      </c>
      <c r="M73" s="116"/>
      <c r="N73" s="31"/>
      <c r="O73" s="31"/>
      <c r="P73" s="31"/>
      <c r="Q73" s="123">
        <f>taxa*Q72</f>
        <v>0</v>
      </c>
      <c r="R73" s="73" t="s">
        <v>76</v>
      </c>
      <c r="S73" s="31"/>
      <c r="T73" s="31"/>
      <c r="U73" s="31"/>
      <c r="V73" s="31"/>
      <c r="W73" s="31"/>
      <c r="X73" s="31"/>
      <c r="Y73" s="31"/>
      <c r="Z73" s="31"/>
    </row>
    <row r="74" spans="1:26" s="43" customFormat="1" ht="11.25" x14ac:dyDescent="0.2">
      <c r="A74" s="195" t="s">
        <v>41</v>
      </c>
      <c r="B74" s="196"/>
      <c r="C74" s="66" t="s">
        <v>42</v>
      </c>
      <c r="D74" s="67">
        <f>SUM(G9:G70)</f>
        <v>400</v>
      </c>
      <c r="E74" s="31"/>
      <c r="F74" s="192"/>
      <c r="G74" s="193"/>
      <c r="H74" s="193"/>
      <c r="I74" s="194"/>
      <c r="J74" s="74"/>
      <c r="K74" s="75"/>
      <c r="L74" s="76" t="s">
        <v>36</v>
      </c>
      <c r="M74" s="117"/>
      <c r="N74" s="31"/>
      <c r="O74" s="31"/>
      <c r="P74" s="31"/>
      <c r="Q74" s="77"/>
      <c r="R74" s="78"/>
      <c r="S74" s="31"/>
      <c r="T74" s="31"/>
      <c r="U74" s="31"/>
      <c r="V74" s="31"/>
      <c r="W74" s="31"/>
      <c r="X74" s="31"/>
      <c r="Y74" s="31"/>
      <c r="Z74" s="31"/>
    </row>
    <row r="75" spans="1:26" s="43" customFormat="1" ht="11.25" x14ac:dyDescent="0.2">
      <c r="A75" s="197"/>
      <c r="B75" s="198"/>
      <c r="C75" s="79" t="s">
        <v>43</v>
      </c>
      <c r="D75" s="80">
        <f>SUM(H9:H70)</f>
        <v>40</v>
      </c>
      <c r="E75" s="31"/>
      <c r="F75" s="199" t="s">
        <v>44</v>
      </c>
      <c r="G75" s="200"/>
      <c r="H75" s="200"/>
      <c r="I75" s="200"/>
      <c r="J75" s="200"/>
      <c r="K75" s="200"/>
      <c r="L75" s="201"/>
      <c r="M75" s="118"/>
      <c r="N75" s="31"/>
      <c r="O75" s="31"/>
      <c r="P75" s="31"/>
      <c r="Q75" s="122" t="e">
        <f>#REF!+Q72</f>
        <v>#REF!</v>
      </c>
      <c r="R75" s="70" t="s">
        <v>45</v>
      </c>
      <c r="S75" s="31"/>
      <c r="T75" s="31"/>
      <c r="U75" s="31"/>
      <c r="V75" s="31"/>
      <c r="W75" s="31"/>
      <c r="X75" s="31"/>
      <c r="Y75" s="31"/>
      <c r="Z75" s="31"/>
    </row>
    <row r="76" spans="1:26" s="43" customFormat="1" ht="11.25" x14ac:dyDescent="0.2">
      <c r="A76" s="81"/>
      <c r="B76" s="82"/>
      <c r="C76" s="83" t="s">
        <v>46</v>
      </c>
      <c r="D76" s="84">
        <f>SUM(I9:I70)</f>
        <v>0</v>
      </c>
      <c r="E76" s="31"/>
      <c r="F76" s="202" t="s">
        <v>47</v>
      </c>
      <c r="G76" s="203"/>
      <c r="H76" s="203"/>
      <c r="I76" s="204"/>
      <c r="J76" s="205" t="str">
        <f>data!$B$18</f>
        <v>Nafta</v>
      </c>
      <c r="K76" s="206"/>
      <c r="L76" s="206"/>
      <c r="M76" s="207"/>
      <c r="N76" s="31"/>
      <c r="O76" s="31"/>
      <c r="P76" s="31"/>
      <c r="Q76" s="124" t="e">
        <f>IF(Q75&gt;5000,IF(Q72&gt;(Q75-5000),(Q75-5000)*taxa,Q72*taxa),0)</f>
        <v>#REF!</v>
      </c>
      <c r="R76" s="85" t="s">
        <v>77</v>
      </c>
      <c r="S76" s="31"/>
      <c r="T76" s="31"/>
      <c r="U76" s="31"/>
      <c r="V76" s="31"/>
      <c r="W76" s="31"/>
      <c r="X76" s="31"/>
      <c r="Y76" s="31"/>
      <c r="Z76" s="31"/>
    </row>
    <row r="77" spans="1:26" s="43" customFormat="1" ht="11.25" x14ac:dyDescent="0.2">
      <c r="A77" s="81"/>
      <c r="B77" s="82"/>
      <c r="C77" s="83" t="s">
        <v>48</v>
      </c>
      <c r="D77" s="84">
        <f>SUM(J9:J70)</f>
        <v>0</v>
      </c>
      <c r="E77" s="31"/>
      <c r="F77" s="179" t="s">
        <v>74</v>
      </c>
      <c r="G77" s="180"/>
      <c r="H77" s="180"/>
      <c r="I77" s="180"/>
      <c r="J77" s="180"/>
      <c r="K77" s="180"/>
      <c r="L77" s="181"/>
      <c r="M77" s="120">
        <f>SUM(O9:O70)</f>
        <v>75</v>
      </c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s="43" customFormat="1" ht="11.25" x14ac:dyDescent="0.2">
      <c r="A78" s="81"/>
      <c r="B78" s="82"/>
      <c r="C78" s="86" t="s">
        <v>49</v>
      </c>
      <c r="D78" s="121">
        <f>D76+D77</f>
        <v>0</v>
      </c>
      <c r="E78" s="31"/>
      <c r="F78" s="179" t="s">
        <v>75</v>
      </c>
      <c r="G78" s="180"/>
      <c r="H78" s="180"/>
      <c r="I78" s="180"/>
      <c r="J78" s="180"/>
      <c r="K78" s="180"/>
      <c r="L78" s="181"/>
      <c r="M78" s="119"/>
      <c r="N78" s="31"/>
      <c r="O78" s="31"/>
      <c r="P78" s="31"/>
      <c r="Q78" s="64"/>
      <c r="R78" s="31"/>
      <c r="S78" s="31"/>
      <c r="T78" s="31"/>
      <c r="U78" s="31"/>
      <c r="V78" s="31"/>
      <c r="W78" s="31"/>
      <c r="X78" s="31"/>
      <c r="Y78" s="31"/>
      <c r="Z78" s="31"/>
    </row>
    <row r="79" spans="1:26" s="43" customFormat="1" ht="11.25" x14ac:dyDescent="0.2">
      <c r="A79" s="87"/>
      <c r="B79" s="88"/>
      <c r="C79" s="71" t="s">
        <v>50</v>
      </c>
      <c r="D79" s="72">
        <f>SUM(D74:D77)</f>
        <v>440</v>
      </c>
      <c r="E79" s="31"/>
      <c r="F79" s="179" t="s">
        <v>51</v>
      </c>
      <c r="G79" s="180"/>
      <c r="H79" s="180"/>
      <c r="I79" s="180"/>
      <c r="J79" s="180"/>
      <c r="K79" s="180"/>
      <c r="L79" s="181"/>
      <c r="M79" s="120">
        <f>SUM(L9:L70)</f>
        <v>56</v>
      </c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x14ac:dyDescent="0.25">
      <c r="A80" s="20"/>
      <c r="B80" s="20"/>
      <c r="C80" s="20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2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x14ac:dyDescent="0.25">
      <c r="A81" s="89" t="s">
        <v>52</v>
      </c>
      <c r="B81" s="90"/>
      <c r="C81" s="90"/>
      <c r="D81" s="91"/>
      <c r="E81" s="13"/>
      <c r="F81" s="92" t="s">
        <v>53</v>
      </c>
      <c r="G81" s="93"/>
      <c r="H81" s="93"/>
      <c r="I81" s="93"/>
      <c r="J81" s="93"/>
      <c r="K81" s="93"/>
      <c r="L81" s="93"/>
      <c r="M81" s="91"/>
      <c r="N81" s="2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x14ac:dyDescent="0.25">
      <c r="A82" s="94" t="s">
        <v>54</v>
      </c>
      <c r="B82" s="95"/>
      <c r="C82" s="95"/>
      <c r="D82" s="96"/>
      <c r="E82" s="13"/>
      <c r="F82" s="94" t="s">
        <v>54</v>
      </c>
      <c r="G82" s="97"/>
      <c r="H82" s="97"/>
      <c r="I82" s="97"/>
      <c r="J82" s="97"/>
      <c r="K82" s="97"/>
      <c r="L82" s="97"/>
      <c r="M82" s="96"/>
      <c r="N82" s="2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x14ac:dyDescent="0.25">
      <c r="A83" s="20"/>
      <c r="B83" s="20"/>
      <c r="C83" s="20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2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x14ac:dyDescent="0.25">
      <c r="A84" s="20"/>
      <c r="B84" s="20"/>
      <c r="C84" s="20"/>
      <c r="D84" s="13"/>
      <c r="E84" s="13"/>
      <c r="F84" s="21"/>
      <c r="G84" s="21"/>
      <c r="H84" s="21"/>
      <c r="I84" s="21"/>
      <c r="J84" s="21"/>
      <c r="K84" s="13"/>
      <c r="L84" s="98"/>
      <c r="M84" s="22"/>
      <c r="N84" s="2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x14ac:dyDescent="0.25">
      <c r="A85" s="20"/>
      <c r="B85" s="20"/>
      <c r="C85" s="115">
        <f>D74+D75+D76</f>
        <v>440</v>
      </c>
      <c r="D85" s="115">
        <f>C85*0.15</f>
        <v>66</v>
      </c>
      <c r="E85" s="115"/>
      <c r="F85" s="115"/>
      <c r="G85" s="115"/>
      <c r="H85" s="115"/>
      <c r="I85" s="13"/>
      <c r="J85" s="13"/>
      <c r="K85" s="13"/>
      <c r="L85" s="99"/>
      <c r="M85" s="13"/>
      <c r="N85" s="2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x14ac:dyDescent="0.25">
      <c r="A86" s="20"/>
      <c r="B86" s="115"/>
      <c r="C86" s="115"/>
      <c r="D86" s="115"/>
      <c r="E86" s="13"/>
      <c r="F86" s="115"/>
      <c r="G86" s="13"/>
      <c r="H86" s="13"/>
      <c r="I86" s="13"/>
      <c r="J86" s="13"/>
      <c r="K86" s="13"/>
      <c r="L86" s="13"/>
      <c r="M86" s="13"/>
      <c r="N86" s="2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x14ac:dyDescent="0.25">
      <c r="A87" s="20"/>
      <c r="B87" s="20"/>
      <c r="C87" s="20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2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x14ac:dyDescent="0.25">
      <c r="A88" s="20"/>
      <c r="B88" s="20"/>
      <c r="C88" s="20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2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x14ac:dyDescent="0.25">
      <c r="A89" s="20"/>
      <c r="B89" s="20"/>
      <c r="C89" s="20"/>
      <c r="D89" s="13"/>
      <c r="E89" s="13"/>
      <c r="F89" s="21"/>
      <c r="G89" s="21"/>
      <c r="H89" s="21"/>
      <c r="I89" s="21"/>
      <c r="J89" s="21"/>
      <c r="K89" s="13"/>
      <c r="L89" s="22"/>
      <c r="M89" s="22"/>
      <c r="N89" s="2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x14ac:dyDescent="0.25">
      <c r="A90" s="20"/>
      <c r="B90" s="20"/>
      <c r="C90" s="20"/>
      <c r="D90" s="13"/>
      <c r="E90" s="13"/>
      <c r="F90" s="21"/>
      <c r="G90" s="21"/>
      <c r="H90" s="21"/>
      <c r="I90" s="21"/>
      <c r="J90" s="21"/>
      <c r="K90" s="13"/>
      <c r="L90" s="22"/>
      <c r="M90" s="22"/>
      <c r="N90" s="2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x14ac:dyDescent="0.25">
      <c r="A91" s="20"/>
      <c r="B91" s="20"/>
      <c r="C91" s="20"/>
      <c r="D91" s="13"/>
      <c r="E91" s="13"/>
      <c r="F91" s="21"/>
      <c r="G91" s="21"/>
      <c r="H91" s="21"/>
      <c r="I91" s="21"/>
      <c r="J91" s="21"/>
      <c r="K91" s="13"/>
      <c r="L91" s="22"/>
      <c r="M91" s="22"/>
      <c r="N91" s="2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x14ac:dyDescent="0.25">
      <c r="A92" s="20"/>
      <c r="B92" s="20"/>
      <c r="C92" s="20"/>
      <c r="D92" s="13"/>
      <c r="E92" s="13"/>
      <c r="F92" s="21"/>
      <c r="G92" s="21"/>
      <c r="H92" s="21"/>
      <c r="I92" s="21"/>
      <c r="J92" s="21"/>
      <c r="K92" s="13"/>
      <c r="L92" s="22"/>
      <c r="M92" s="22"/>
      <c r="N92" s="2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x14ac:dyDescent="0.25">
      <c r="A93" s="20"/>
      <c r="B93" s="20"/>
      <c r="C93" s="20"/>
      <c r="D93" s="13"/>
      <c r="E93" s="13"/>
      <c r="F93" s="21"/>
      <c r="G93" s="21"/>
      <c r="H93" s="21"/>
      <c r="I93" s="21"/>
      <c r="J93" s="21"/>
      <c r="K93" s="13"/>
      <c r="L93" s="22"/>
      <c r="M93" s="22"/>
      <c r="N93" s="2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x14ac:dyDescent="0.25">
      <c r="A94" s="20"/>
      <c r="B94" s="20"/>
      <c r="C94" s="20"/>
      <c r="D94" s="13"/>
      <c r="E94" s="13"/>
      <c r="F94" s="21"/>
      <c r="G94" s="21"/>
      <c r="H94" s="21"/>
      <c r="I94" s="21"/>
      <c r="J94" s="21"/>
      <c r="K94" s="13"/>
      <c r="L94" s="22"/>
      <c r="M94" s="22"/>
      <c r="N94" s="2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x14ac:dyDescent="0.25">
      <c r="A95" s="20"/>
      <c r="B95" s="20"/>
      <c r="C95" s="20"/>
      <c r="D95" s="13"/>
      <c r="E95" s="13"/>
      <c r="F95" s="21"/>
      <c r="G95" s="21"/>
      <c r="H95" s="21"/>
      <c r="I95" s="21"/>
      <c r="J95" s="21"/>
      <c r="K95" s="13"/>
      <c r="L95" s="22"/>
      <c r="M95" s="22"/>
      <c r="N95" s="2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x14ac:dyDescent="0.25">
      <c r="A96" s="20"/>
      <c r="B96" s="20"/>
      <c r="C96" s="20"/>
      <c r="D96" s="13"/>
      <c r="E96" s="13"/>
      <c r="F96" s="21"/>
      <c r="G96" s="21"/>
      <c r="H96" s="21"/>
      <c r="I96" s="21"/>
      <c r="J96" s="21"/>
      <c r="K96" s="13"/>
      <c r="L96" s="22"/>
      <c r="M96" s="22"/>
      <c r="N96" s="2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x14ac:dyDescent="0.25">
      <c r="A97" s="20"/>
      <c r="B97" s="20"/>
      <c r="C97" s="20"/>
      <c r="D97" s="13"/>
      <c r="E97" s="13"/>
      <c r="F97" s="21"/>
      <c r="G97" s="21"/>
      <c r="H97" s="21"/>
      <c r="I97" s="21"/>
      <c r="J97" s="21"/>
      <c r="K97" s="13"/>
      <c r="L97" s="22"/>
      <c r="M97" s="22"/>
      <c r="N97" s="2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x14ac:dyDescent="0.25">
      <c r="A98" s="20"/>
      <c r="B98" s="20"/>
      <c r="C98" s="20"/>
      <c r="D98" s="13"/>
      <c r="E98" s="13"/>
      <c r="F98" s="21"/>
      <c r="G98" s="21"/>
      <c r="H98" s="21"/>
      <c r="I98" s="21"/>
      <c r="J98" s="21"/>
      <c r="K98" s="13"/>
      <c r="L98" s="22"/>
      <c r="M98" s="22"/>
      <c r="N98" s="2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x14ac:dyDescent="0.25">
      <c r="A99" s="20"/>
      <c r="B99" s="20"/>
      <c r="C99" s="20"/>
      <c r="D99" s="13"/>
      <c r="E99" s="13"/>
      <c r="F99" s="21"/>
      <c r="G99" s="21"/>
      <c r="H99" s="21"/>
      <c r="I99" s="21"/>
      <c r="J99" s="21"/>
      <c r="K99" s="13"/>
      <c r="L99" s="22"/>
      <c r="M99" s="22"/>
      <c r="N99" s="2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x14ac:dyDescent="0.25">
      <c r="A100" s="20"/>
      <c r="B100" s="20"/>
      <c r="C100" s="20"/>
      <c r="D100" s="13"/>
      <c r="E100" s="13"/>
      <c r="F100" s="21"/>
      <c r="G100" s="21"/>
      <c r="H100" s="21"/>
      <c r="I100" s="21"/>
      <c r="J100" s="21"/>
      <c r="K100" s="13"/>
      <c r="L100" s="22"/>
      <c r="M100" s="22"/>
      <c r="N100" s="2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</sheetData>
  <mergeCells count="116">
    <mergeCell ref="F77:L77"/>
    <mergeCell ref="F78:L78"/>
    <mergeCell ref="F79:L79"/>
    <mergeCell ref="A72:B73"/>
    <mergeCell ref="F72:I72"/>
    <mergeCell ref="F73:I74"/>
    <mergeCell ref="A74:B75"/>
    <mergeCell ref="F75:L75"/>
    <mergeCell ref="F76:I76"/>
    <mergeCell ref="J76:M76"/>
    <mergeCell ref="A67:A68"/>
    <mergeCell ref="B67:D67"/>
    <mergeCell ref="B68:D68"/>
    <mergeCell ref="A69:A70"/>
    <mergeCell ref="B69:D69"/>
    <mergeCell ref="B70:D70"/>
    <mergeCell ref="A63:A64"/>
    <mergeCell ref="B63:D63"/>
    <mergeCell ref="B64:D64"/>
    <mergeCell ref="A65:A66"/>
    <mergeCell ref="B65:D65"/>
    <mergeCell ref="B66:D66"/>
    <mergeCell ref="A59:A60"/>
    <mergeCell ref="B59:D59"/>
    <mergeCell ref="B60:D60"/>
    <mergeCell ref="A61:A62"/>
    <mergeCell ref="B61:D61"/>
    <mergeCell ref="B62:D62"/>
    <mergeCell ref="A55:A56"/>
    <mergeCell ref="B55:D55"/>
    <mergeCell ref="B56:D56"/>
    <mergeCell ref="A57:A58"/>
    <mergeCell ref="B57:D57"/>
    <mergeCell ref="B58:D58"/>
    <mergeCell ref="A51:A52"/>
    <mergeCell ref="B51:D51"/>
    <mergeCell ref="B52:D52"/>
    <mergeCell ref="A53:A54"/>
    <mergeCell ref="B53:D53"/>
    <mergeCell ref="B54:D54"/>
    <mergeCell ref="A47:A48"/>
    <mergeCell ref="B47:D47"/>
    <mergeCell ref="B48:D48"/>
    <mergeCell ref="A49:A50"/>
    <mergeCell ref="B49:D49"/>
    <mergeCell ref="B50:D50"/>
    <mergeCell ref="A43:A44"/>
    <mergeCell ref="B43:D43"/>
    <mergeCell ref="B44:D44"/>
    <mergeCell ref="A45:A46"/>
    <mergeCell ref="B45:D45"/>
    <mergeCell ref="B46:D46"/>
    <mergeCell ref="A39:A40"/>
    <mergeCell ref="B39:D39"/>
    <mergeCell ref="B40:D40"/>
    <mergeCell ref="A41:A42"/>
    <mergeCell ref="B41:D41"/>
    <mergeCell ref="B42:D42"/>
    <mergeCell ref="A35:A36"/>
    <mergeCell ref="B35:D35"/>
    <mergeCell ref="B36:D36"/>
    <mergeCell ref="A37:A38"/>
    <mergeCell ref="B37:D37"/>
    <mergeCell ref="B38:D38"/>
    <mergeCell ref="A31:A32"/>
    <mergeCell ref="B31:D31"/>
    <mergeCell ref="B32:D32"/>
    <mergeCell ref="A33:A34"/>
    <mergeCell ref="B33:D33"/>
    <mergeCell ref="B34:D34"/>
    <mergeCell ref="A27:A28"/>
    <mergeCell ref="B27:D27"/>
    <mergeCell ref="B28:D28"/>
    <mergeCell ref="A29:A30"/>
    <mergeCell ref="B29:D29"/>
    <mergeCell ref="B30:D30"/>
    <mergeCell ref="A23:A24"/>
    <mergeCell ref="B23:D23"/>
    <mergeCell ref="B24:D24"/>
    <mergeCell ref="A25:A26"/>
    <mergeCell ref="B25:D25"/>
    <mergeCell ref="B26:D26"/>
    <mergeCell ref="A19:A20"/>
    <mergeCell ref="B19:D19"/>
    <mergeCell ref="B20:D20"/>
    <mergeCell ref="A21:A22"/>
    <mergeCell ref="B21:D21"/>
    <mergeCell ref="B22:D22"/>
    <mergeCell ref="A15:A16"/>
    <mergeCell ref="B15:D15"/>
    <mergeCell ref="B16:D16"/>
    <mergeCell ref="A17:A18"/>
    <mergeCell ref="B17:D17"/>
    <mergeCell ref="B18:D18"/>
    <mergeCell ref="A11:A12"/>
    <mergeCell ref="B11:D11"/>
    <mergeCell ref="B12:D12"/>
    <mergeCell ref="A13:A14"/>
    <mergeCell ref="B13:D13"/>
    <mergeCell ref="B14:D14"/>
    <mergeCell ref="Q5:Q7"/>
    <mergeCell ref="G6:H6"/>
    <mergeCell ref="I6:J6"/>
    <mergeCell ref="A9:A10"/>
    <mergeCell ref="B9:D9"/>
    <mergeCell ref="B10:D10"/>
    <mergeCell ref="A1:H1"/>
    <mergeCell ref="L1:O1"/>
    <mergeCell ref="D3:O3"/>
    <mergeCell ref="A5:A7"/>
    <mergeCell ref="B5:D7"/>
    <mergeCell ref="F5:F7"/>
    <mergeCell ref="G5:J5"/>
    <mergeCell ref="L5:L7"/>
    <mergeCell ref="M5:M7"/>
    <mergeCell ref="O5:O7"/>
  </mergeCells>
  <conditionalFormatting sqref="B9:D70">
    <cfRule type="expression" dxfId="89" priority="9" stopIfTrue="1">
      <formula>OR(N9=6,N9=7)</formula>
    </cfRule>
  </conditionalFormatting>
  <conditionalFormatting sqref="A9 A11:A70">
    <cfRule type="expression" dxfId="88" priority="8" stopIfTrue="1">
      <formula>OR(N9=6,N9=7)</formula>
    </cfRule>
  </conditionalFormatting>
  <conditionalFormatting sqref="Q61:Q70 L9:M70 O19:O22 O33:O36 O47:O50 O11:O16 O25:O30 O39:O44 O53:O58 O61:O70 Q19:Q30 Q9:Q16 Q33:Q44 Q47:Q58 F9:J70">
    <cfRule type="expression" dxfId="87" priority="7" stopIfTrue="1">
      <formula>OR($N9=6,$N9=7)</formula>
    </cfRule>
  </conditionalFormatting>
  <conditionalFormatting sqref="G9:J70">
    <cfRule type="expression" dxfId="86" priority="6" stopIfTrue="1">
      <formula>OR($N9=6,$N9=7)</formula>
    </cfRule>
  </conditionalFormatting>
  <conditionalFormatting sqref="F9">
    <cfRule type="expression" dxfId="85" priority="5" stopIfTrue="1">
      <formula>OR($N9=6,$N9=7)</formula>
    </cfRule>
  </conditionalFormatting>
  <conditionalFormatting sqref="F9">
    <cfRule type="expression" dxfId="84" priority="4" stopIfTrue="1">
      <formula>OR($N9=6,$N9=7)</formula>
    </cfRule>
  </conditionalFormatting>
  <conditionalFormatting sqref="Q19:Q30 Q9:Q16 Q33:Q44 Q47:Q58 Q61:Q70">
    <cfRule type="expression" dxfId="83" priority="3" stopIfTrue="1">
      <formula>OR($N9=6,$N9=7)</formula>
    </cfRule>
  </conditionalFormatting>
  <conditionalFormatting sqref="L9:L70">
    <cfRule type="expression" dxfId="82" priority="2" stopIfTrue="1">
      <formula>OR($N9=6,$N9=7)</formula>
    </cfRule>
  </conditionalFormatting>
  <conditionalFormatting sqref="O9:O70">
    <cfRule type="expression" dxfId="81" priority="1" stopIfTrue="1">
      <formula>OR($N9=6,$N9=7)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"/>
  <sheetViews>
    <sheetView workbookViewId="0">
      <selection activeCell="B50" sqref="B50:D50"/>
    </sheetView>
  </sheetViews>
  <sheetFormatPr defaultRowHeight="15" x14ac:dyDescent="0.25"/>
  <cols>
    <col min="1" max="1" width="7.140625" style="100" customWidth="1"/>
    <col min="2" max="2" width="18" style="100" customWidth="1"/>
    <col min="3" max="3" width="13.28515625" style="100" customWidth="1"/>
    <col min="4" max="4" width="8.7109375" style="14" bestFit="1" customWidth="1"/>
    <col min="5" max="5" width="0.7109375" style="14" customWidth="1"/>
    <col min="6" max="10" width="7.7109375" style="101" customWidth="1"/>
    <col min="11" max="11" width="0.7109375" style="14" customWidth="1"/>
    <col min="12" max="12" width="8.28515625" style="102" customWidth="1"/>
    <col min="13" max="13" width="12" style="102" customWidth="1"/>
    <col min="14" max="14" width="6.85546875" style="103" hidden="1" customWidth="1"/>
    <col min="15" max="256" width="9.140625" style="14"/>
    <col min="257" max="257" width="7.140625" style="14" customWidth="1"/>
    <col min="258" max="258" width="18" style="14" customWidth="1"/>
    <col min="259" max="259" width="13.28515625" style="14" customWidth="1"/>
    <col min="260" max="260" width="8.7109375" style="14" bestFit="1" customWidth="1"/>
    <col min="261" max="261" width="0.7109375" style="14" customWidth="1"/>
    <col min="262" max="266" width="7.7109375" style="14" customWidth="1"/>
    <col min="267" max="267" width="0.7109375" style="14" customWidth="1"/>
    <col min="268" max="268" width="8.28515625" style="14" customWidth="1"/>
    <col min="269" max="269" width="12" style="14" customWidth="1"/>
    <col min="270" max="270" width="0" style="14" hidden="1" customWidth="1"/>
    <col min="271" max="512" width="9.140625" style="14"/>
    <col min="513" max="513" width="7.140625" style="14" customWidth="1"/>
    <col min="514" max="514" width="18" style="14" customWidth="1"/>
    <col min="515" max="515" width="13.28515625" style="14" customWidth="1"/>
    <col min="516" max="516" width="8.7109375" style="14" bestFit="1" customWidth="1"/>
    <col min="517" max="517" width="0.7109375" style="14" customWidth="1"/>
    <col min="518" max="522" width="7.7109375" style="14" customWidth="1"/>
    <col min="523" max="523" width="0.7109375" style="14" customWidth="1"/>
    <col min="524" max="524" width="8.28515625" style="14" customWidth="1"/>
    <col min="525" max="525" width="12" style="14" customWidth="1"/>
    <col min="526" max="526" width="0" style="14" hidden="1" customWidth="1"/>
    <col min="527" max="768" width="9.140625" style="14"/>
    <col min="769" max="769" width="7.140625" style="14" customWidth="1"/>
    <col min="770" max="770" width="18" style="14" customWidth="1"/>
    <col min="771" max="771" width="13.28515625" style="14" customWidth="1"/>
    <col min="772" max="772" width="8.7109375" style="14" bestFit="1" customWidth="1"/>
    <col min="773" max="773" width="0.7109375" style="14" customWidth="1"/>
    <col min="774" max="778" width="7.7109375" style="14" customWidth="1"/>
    <col min="779" max="779" width="0.7109375" style="14" customWidth="1"/>
    <col min="780" max="780" width="8.28515625" style="14" customWidth="1"/>
    <col min="781" max="781" width="12" style="14" customWidth="1"/>
    <col min="782" max="782" width="0" style="14" hidden="1" customWidth="1"/>
    <col min="783" max="1024" width="9.140625" style="14"/>
    <col min="1025" max="1025" width="7.140625" style="14" customWidth="1"/>
    <col min="1026" max="1026" width="18" style="14" customWidth="1"/>
    <col min="1027" max="1027" width="13.28515625" style="14" customWidth="1"/>
    <col min="1028" max="1028" width="8.7109375" style="14" bestFit="1" customWidth="1"/>
    <col min="1029" max="1029" width="0.7109375" style="14" customWidth="1"/>
    <col min="1030" max="1034" width="7.7109375" style="14" customWidth="1"/>
    <col min="1035" max="1035" width="0.7109375" style="14" customWidth="1"/>
    <col min="1036" max="1036" width="8.28515625" style="14" customWidth="1"/>
    <col min="1037" max="1037" width="12" style="14" customWidth="1"/>
    <col min="1038" max="1038" width="0" style="14" hidden="1" customWidth="1"/>
    <col min="1039" max="1280" width="9.140625" style="14"/>
    <col min="1281" max="1281" width="7.140625" style="14" customWidth="1"/>
    <col min="1282" max="1282" width="18" style="14" customWidth="1"/>
    <col min="1283" max="1283" width="13.28515625" style="14" customWidth="1"/>
    <col min="1284" max="1284" width="8.7109375" style="14" bestFit="1" customWidth="1"/>
    <col min="1285" max="1285" width="0.7109375" style="14" customWidth="1"/>
    <col min="1286" max="1290" width="7.7109375" style="14" customWidth="1"/>
    <col min="1291" max="1291" width="0.7109375" style="14" customWidth="1"/>
    <col min="1292" max="1292" width="8.28515625" style="14" customWidth="1"/>
    <col min="1293" max="1293" width="12" style="14" customWidth="1"/>
    <col min="1294" max="1294" width="0" style="14" hidden="1" customWidth="1"/>
    <col min="1295" max="1536" width="9.140625" style="14"/>
    <col min="1537" max="1537" width="7.140625" style="14" customWidth="1"/>
    <col min="1538" max="1538" width="18" style="14" customWidth="1"/>
    <col min="1539" max="1539" width="13.28515625" style="14" customWidth="1"/>
    <col min="1540" max="1540" width="8.7109375" style="14" bestFit="1" customWidth="1"/>
    <col min="1541" max="1541" width="0.7109375" style="14" customWidth="1"/>
    <col min="1542" max="1546" width="7.7109375" style="14" customWidth="1"/>
    <col min="1547" max="1547" width="0.7109375" style="14" customWidth="1"/>
    <col min="1548" max="1548" width="8.28515625" style="14" customWidth="1"/>
    <col min="1549" max="1549" width="12" style="14" customWidth="1"/>
    <col min="1550" max="1550" width="0" style="14" hidden="1" customWidth="1"/>
    <col min="1551" max="1792" width="9.140625" style="14"/>
    <col min="1793" max="1793" width="7.140625" style="14" customWidth="1"/>
    <col min="1794" max="1794" width="18" style="14" customWidth="1"/>
    <col min="1795" max="1795" width="13.28515625" style="14" customWidth="1"/>
    <col min="1796" max="1796" width="8.7109375" style="14" bestFit="1" customWidth="1"/>
    <col min="1797" max="1797" width="0.7109375" style="14" customWidth="1"/>
    <col min="1798" max="1802" width="7.7109375" style="14" customWidth="1"/>
    <col min="1803" max="1803" width="0.7109375" style="14" customWidth="1"/>
    <col min="1804" max="1804" width="8.28515625" style="14" customWidth="1"/>
    <col min="1805" max="1805" width="12" style="14" customWidth="1"/>
    <col min="1806" max="1806" width="0" style="14" hidden="1" customWidth="1"/>
    <col min="1807" max="2048" width="9.140625" style="14"/>
    <col min="2049" max="2049" width="7.140625" style="14" customWidth="1"/>
    <col min="2050" max="2050" width="18" style="14" customWidth="1"/>
    <col min="2051" max="2051" width="13.28515625" style="14" customWidth="1"/>
    <col min="2052" max="2052" width="8.7109375" style="14" bestFit="1" customWidth="1"/>
    <col min="2053" max="2053" width="0.7109375" style="14" customWidth="1"/>
    <col min="2054" max="2058" width="7.7109375" style="14" customWidth="1"/>
    <col min="2059" max="2059" width="0.7109375" style="14" customWidth="1"/>
    <col min="2060" max="2060" width="8.28515625" style="14" customWidth="1"/>
    <col min="2061" max="2061" width="12" style="14" customWidth="1"/>
    <col min="2062" max="2062" width="0" style="14" hidden="1" customWidth="1"/>
    <col min="2063" max="2304" width="9.140625" style="14"/>
    <col min="2305" max="2305" width="7.140625" style="14" customWidth="1"/>
    <col min="2306" max="2306" width="18" style="14" customWidth="1"/>
    <col min="2307" max="2307" width="13.28515625" style="14" customWidth="1"/>
    <col min="2308" max="2308" width="8.7109375" style="14" bestFit="1" customWidth="1"/>
    <col min="2309" max="2309" width="0.7109375" style="14" customWidth="1"/>
    <col min="2310" max="2314" width="7.7109375" style="14" customWidth="1"/>
    <col min="2315" max="2315" width="0.7109375" style="14" customWidth="1"/>
    <col min="2316" max="2316" width="8.28515625" style="14" customWidth="1"/>
    <col min="2317" max="2317" width="12" style="14" customWidth="1"/>
    <col min="2318" max="2318" width="0" style="14" hidden="1" customWidth="1"/>
    <col min="2319" max="2560" width="9.140625" style="14"/>
    <col min="2561" max="2561" width="7.140625" style="14" customWidth="1"/>
    <col min="2562" max="2562" width="18" style="14" customWidth="1"/>
    <col min="2563" max="2563" width="13.28515625" style="14" customWidth="1"/>
    <col min="2564" max="2564" width="8.7109375" style="14" bestFit="1" customWidth="1"/>
    <col min="2565" max="2565" width="0.7109375" style="14" customWidth="1"/>
    <col min="2566" max="2570" width="7.7109375" style="14" customWidth="1"/>
    <col min="2571" max="2571" width="0.7109375" style="14" customWidth="1"/>
    <col min="2572" max="2572" width="8.28515625" style="14" customWidth="1"/>
    <col min="2573" max="2573" width="12" style="14" customWidth="1"/>
    <col min="2574" max="2574" width="0" style="14" hidden="1" customWidth="1"/>
    <col min="2575" max="2816" width="9.140625" style="14"/>
    <col min="2817" max="2817" width="7.140625" style="14" customWidth="1"/>
    <col min="2818" max="2818" width="18" style="14" customWidth="1"/>
    <col min="2819" max="2819" width="13.28515625" style="14" customWidth="1"/>
    <col min="2820" max="2820" width="8.7109375" style="14" bestFit="1" customWidth="1"/>
    <col min="2821" max="2821" width="0.7109375" style="14" customWidth="1"/>
    <col min="2822" max="2826" width="7.7109375" style="14" customWidth="1"/>
    <col min="2827" max="2827" width="0.7109375" style="14" customWidth="1"/>
    <col min="2828" max="2828" width="8.28515625" style="14" customWidth="1"/>
    <col min="2829" max="2829" width="12" style="14" customWidth="1"/>
    <col min="2830" max="2830" width="0" style="14" hidden="1" customWidth="1"/>
    <col min="2831" max="3072" width="9.140625" style="14"/>
    <col min="3073" max="3073" width="7.140625" style="14" customWidth="1"/>
    <col min="3074" max="3074" width="18" style="14" customWidth="1"/>
    <col min="3075" max="3075" width="13.28515625" style="14" customWidth="1"/>
    <col min="3076" max="3076" width="8.7109375" style="14" bestFit="1" customWidth="1"/>
    <col min="3077" max="3077" width="0.7109375" style="14" customWidth="1"/>
    <col min="3078" max="3082" width="7.7109375" style="14" customWidth="1"/>
    <col min="3083" max="3083" width="0.7109375" style="14" customWidth="1"/>
    <col min="3084" max="3084" width="8.28515625" style="14" customWidth="1"/>
    <col min="3085" max="3085" width="12" style="14" customWidth="1"/>
    <col min="3086" max="3086" width="0" style="14" hidden="1" customWidth="1"/>
    <col min="3087" max="3328" width="9.140625" style="14"/>
    <col min="3329" max="3329" width="7.140625" style="14" customWidth="1"/>
    <col min="3330" max="3330" width="18" style="14" customWidth="1"/>
    <col min="3331" max="3331" width="13.28515625" style="14" customWidth="1"/>
    <col min="3332" max="3332" width="8.7109375" style="14" bestFit="1" customWidth="1"/>
    <col min="3333" max="3333" width="0.7109375" style="14" customWidth="1"/>
    <col min="3334" max="3338" width="7.7109375" style="14" customWidth="1"/>
    <col min="3339" max="3339" width="0.7109375" style="14" customWidth="1"/>
    <col min="3340" max="3340" width="8.28515625" style="14" customWidth="1"/>
    <col min="3341" max="3341" width="12" style="14" customWidth="1"/>
    <col min="3342" max="3342" width="0" style="14" hidden="1" customWidth="1"/>
    <col min="3343" max="3584" width="9.140625" style="14"/>
    <col min="3585" max="3585" width="7.140625" style="14" customWidth="1"/>
    <col min="3586" max="3586" width="18" style="14" customWidth="1"/>
    <col min="3587" max="3587" width="13.28515625" style="14" customWidth="1"/>
    <col min="3588" max="3588" width="8.7109375" style="14" bestFit="1" customWidth="1"/>
    <col min="3589" max="3589" width="0.7109375" style="14" customWidth="1"/>
    <col min="3590" max="3594" width="7.7109375" style="14" customWidth="1"/>
    <col min="3595" max="3595" width="0.7109375" style="14" customWidth="1"/>
    <col min="3596" max="3596" width="8.28515625" style="14" customWidth="1"/>
    <col min="3597" max="3597" width="12" style="14" customWidth="1"/>
    <col min="3598" max="3598" width="0" style="14" hidden="1" customWidth="1"/>
    <col min="3599" max="3840" width="9.140625" style="14"/>
    <col min="3841" max="3841" width="7.140625" style="14" customWidth="1"/>
    <col min="3842" max="3842" width="18" style="14" customWidth="1"/>
    <col min="3843" max="3843" width="13.28515625" style="14" customWidth="1"/>
    <col min="3844" max="3844" width="8.7109375" style="14" bestFit="1" customWidth="1"/>
    <col min="3845" max="3845" width="0.7109375" style="14" customWidth="1"/>
    <col min="3846" max="3850" width="7.7109375" style="14" customWidth="1"/>
    <col min="3851" max="3851" width="0.7109375" style="14" customWidth="1"/>
    <col min="3852" max="3852" width="8.28515625" style="14" customWidth="1"/>
    <col min="3853" max="3853" width="12" style="14" customWidth="1"/>
    <col min="3854" max="3854" width="0" style="14" hidden="1" customWidth="1"/>
    <col min="3855" max="4096" width="9.140625" style="14"/>
    <col min="4097" max="4097" width="7.140625" style="14" customWidth="1"/>
    <col min="4098" max="4098" width="18" style="14" customWidth="1"/>
    <col min="4099" max="4099" width="13.28515625" style="14" customWidth="1"/>
    <col min="4100" max="4100" width="8.7109375" style="14" bestFit="1" customWidth="1"/>
    <col min="4101" max="4101" width="0.7109375" style="14" customWidth="1"/>
    <col min="4102" max="4106" width="7.7109375" style="14" customWidth="1"/>
    <col min="4107" max="4107" width="0.7109375" style="14" customWidth="1"/>
    <col min="4108" max="4108" width="8.28515625" style="14" customWidth="1"/>
    <col min="4109" max="4109" width="12" style="14" customWidth="1"/>
    <col min="4110" max="4110" width="0" style="14" hidden="1" customWidth="1"/>
    <col min="4111" max="4352" width="9.140625" style="14"/>
    <col min="4353" max="4353" width="7.140625" style="14" customWidth="1"/>
    <col min="4354" max="4354" width="18" style="14" customWidth="1"/>
    <col min="4355" max="4355" width="13.28515625" style="14" customWidth="1"/>
    <col min="4356" max="4356" width="8.7109375" style="14" bestFit="1" customWidth="1"/>
    <col min="4357" max="4357" width="0.7109375" style="14" customWidth="1"/>
    <col min="4358" max="4362" width="7.7109375" style="14" customWidth="1"/>
    <col min="4363" max="4363" width="0.7109375" style="14" customWidth="1"/>
    <col min="4364" max="4364" width="8.28515625" style="14" customWidth="1"/>
    <col min="4365" max="4365" width="12" style="14" customWidth="1"/>
    <col min="4366" max="4366" width="0" style="14" hidden="1" customWidth="1"/>
    <col min="4367" max="4608" width="9.140625" style="14"/>
    <col min="4609" max="4609" width="7.140625" style="14" customWidth="1"/>
    <col min="4610" max="4610" width="18" style="14" customWidth="1"/>
    <col min="4611" max="4611" width="13.28515625" style="14" customWidth="1"/>
    <col min="4612" max="4612" width="8.7109375" style="14" bestFit="1" customWidth="1"/>
    <col min="4613" max="4613" width="0.7109375" style="14" customWidth="1"/>
    <col min="4614" max="4618" width="7.7109375" style="14" customWidth="1"/>
    <col min="4619" max="4619" width="0.7109375" style="14" customWidth="1"/>
    <col min="4620" max="4620" width="8.28515625" style="14" customWidth="1"/>
    <col min="4621" max="4621" width="12" style="14" customWidth="1"/>
    <col min="4622" max="4622" width="0" style="14" hidden="1" customWidth="1"/>
    <col min="4623" max="4864" width="9.140625" style="14"/>
    <col min="4865" max="4865" width="7.140625" style="14" customWidth="1"/>
    <col min="4866" max="4866" width="18" style="14" customWidth="1"/>
    <col min="4867" max="4867" width="13.28515625" style="14" customWidth="1"/>
    <col min="4868" max="4868" width="8.7109375" style="14" bestFit="1" customWidth="1"/>
    <col min="4869" max="4869" width="0.7109375" style="14" customWidth="1"/>
    <col min="4870" max="4874" width="7.7109375" style="14" customWidth="1"/>
    <col min="4875" max="4875" width="0.7109375" style="14" customWidth="1"/>
    <col min="4876" max="4876" width="8.28515625" style="14" customWidth="1"/>
    <col min="4877" max="4877" width="12" style="14" customWidth="1"/>
    <col min="4878" max="4878" width="0" style="14" hidden="1" customWidth="1"/>
    <col min="4879" max="5120" width="9.140625" style="14"/>
    <col min="5121" max="5121" width="7.140625" style="14" customWidth="1"/>
    <col min="5122" max="5122" width="18" style="14" customWidth="1"/>
    <col min="5123" max="5123" width="13.28515625" style="14" customWidth="1"/>
    <col min="5124" max="5124" width="8.7109375" style="14" bestFit="1" customWidth="1"/>
    <col min="5125" max="5125" width="0.7109375" style="14" customWidth="1"/>
    <col min="5126" max="5130" width="7.7109375" style="14" customWidth="1"/>
    <col min="5131" max="5131" width="0.7109375" style="14" customWidth="1"/>
    <col min="5132" max="5132" width="8.28515625" style="14" customWidth="1"/>
    <col min="5133" max="5133" width="12" style="14" customWidth="1"/>
    <col min="5134" max="5134" width="0" style="14" hidden="1" customWidth="1"/>
    <col min="5135" max="5376" width="9.140625" style="14"/>
    <col min="5377" max="5377" width="7.140625" style="14" customWidth="1"/>
    <col min="5378" max="5378" width="18" style="14" customWidth="1"/>
    <col min="5379" max="5379" width="13.28515625" style="14" customWidth="1"/>
    <col min="5380" max="5380" width="8.7109375" style="14" bestFit="1" customWidth="1"/>
    <col min="5381" max="5381" width="0.7109375" style="14" customWidth="1"/>
    <col min="5382" max="5386" width="7.7109375" style="14" customWidth="1"/>
    <col min="5387" max="5387" width="0.7109375" style="14" customWidth="1"/>
    <col min="5388" max="5388" width="8.28515625" style="14" customWidth="1"/>
    <col min="5389" max="5389" width="12" style="14" customWidth="1"/>
    <col min="5390" max="5390" width="0" style="14" hidden="1" customWidth="1"/>
    <col min="5391" max="5632" width="9.140625" style="14"/>
    <col min="5633" max="5633" width="7.140625" style="14" customWidth="1"/>
    <col min="5634" max="5634" width="18" style="14" customWidth="1"/>
    <col min="5635" max="5635" width="13.28515625" style="14" customWidth="1"/>
    <col min="5636" max="5636" width="8.7109375" style="14" bestFit="1" customWidth="1"/>
    <col min="5637" max="5637" width="0.7109375" style="14" customWidth="1"/>
    <col min="5638" max="5642" width="7.7109375" style="14" customWidth="1"/>
    <col min="5643" max="5643" width="0.7109375" style="14" customWidth="1"/>
    <col min="5644" max="5644" width="8.28515625" style="14" customWidth="1"/>
    <col min="5645" max="5645" width="12" style="14" customWidth="1"/>
    <col min="5646" max="5646" width="0" style="14" hidden="1" customWidth="1"/>
    <col min="5647" max="5888" width="9.140625" style="14"/>
    <col min="5889" max="5889" width="7.140625" style="14" customWidth="1"/>
    <col min="5890" max="5890" width="18" style="14" customWidth="1"/>
    <col min="5891" max="5891" width="13.28515625" style="14" customWidth="1"/>
    <col min="5892" max="5892" width="8.7109375" style="14" bestFit="1" customWidth="1"/>
    <col min="5893" max="5893" width="0.7109375" style="14" customWidth="1"/>
    <col min="5894" max="5898" width="7.7109375" style="14" customWidth="1"/>
    <col min="5899" max="5899" width="0.7109375" style="14" customWidth="1"/>
    <col min="5900" max="5900" width="8.28515625" style="14" customWidth="1"/>
    <col min="5901" max="5901" width="12" style="14" customWidth="1"/>
    <col min="5902" max="5902" width="0" style="14" hidden="1" customWidth="1"/>
    <col min="5903" max="6144" width="9.140625" style="14"/>
    <col min="6145" max="6145" width="7.140625" style="14" customWidth="1"/>
    <col min="6146" max="6146" width="18" style="14" customWidth="1"/>
    <col min="6147" max="6147" width="13.28515625" style="14" customWidth="1"/>
    <col min="6148" max="6148" width="8.7109375" style="14" bestFit="1" customWidth="1"/>
    <col min="6149" max="6149" width="0.7109375" style="14" customWidth="1"/>
    <col min="6150" max="6154" width="7.7109375" style="14" customWidth="1"/>
    <col min="6155" max="6155" width="0.7109375" style="14" customWidth="1"/>
    <col min="6156" max="6156" width="8.28515625" style="14" customWidth="1"/>
    <col min="6157" max="6157" width="12" style="14" customWidth="1"/>
    <col min="6158" max="6158" width="0" style="14" hidden="1" customWidth="1"/>
    <col min="6159" max="6400" width="9.140625" style="14"/>
    <col min="6401" max="6401" width="7.140625" style="14" customWidth="1"/>
    <col min="6402" max="6402" width="18" style="14" customWidth="1"/>
    <col min="6403" max="6403" width="13.28515625" style="14" customWidth="1"/>
    <col min="6404" max="6404" width="8.7109375" style="14" bestFit="1" customWidth="1"/>
    <col min="6405" max="6405" width="0.7109375" style="14" customWidth="1"/>
    <col min="6406" max="6410" width="7.7109375" style="14" customWidth="1"/>
    <col min="6411" max="6411" width="0.7109375" style="14" customWidth="1"/>
    <col min="6412" max="6412" width="8.28515625" style="14" customWidth="1"/>
    <col min="6413" max="6413" width="12" style="14" customWidth="1"/>
    <col min="6414" max="6414" width="0" style="14" hidden="1" customWidth="1"/>
    <col min="6415" max="6656" width="9.140625" style="14"/>
    <col min="6657" max="6657" width="7.140625" style="14" customWidth="1"/>
    <col min="6658" max="6658" width="18" style="14" customWidth="1"/>
    <col min="6659" max="6659" width="13.28515625" style="14" customWidth="1"/>
    <col min="6660" max="6660" width="8.7109375" style="14" bestFit="1" customWidth="1"/>
    <col min="6661" max="6661" width="0.7109375" style="14" customWidth="1"/>
    <col min="6662" max="6666" width="7.7109375" style="14" customWidth="1"/>
    <col min="6667" max="6667" width="0.7109375" style="14" customWidth="1"/>
    <col min="6668" max="6668" width="8.28515625" style="14" customWidth="1"/>
    <col min="6669" max="6669" width="12" style="14" customWidth="1"/>
    <col min="6670" max="6670" width="0" style="14" hidden="1" customWidth="1"/>
    <col min="6671" max="6912" width="9.140625" style="14"/>
    <col min="6913" max="6913" width="7.140625" style="14" customWidth="1"/>
    <col min="6914" max="6914" width="18" style="14" customWidth="1"/>
    <col min="6915" max="6915" width="13.28515625" style="14" customWidth="1"/>
    <col min="6916" max="6916" width="8.7109375" style="14" bestFit="1" customWidth="1"/>
    <col min="6917" max="6917" width="0.7109375" style="14" customWidth="1"/>
    <col min="6918" max="6922" width="7.7109375" style="14" customWidth="1"/>
    <col min="6923" max="6923" width="0.7109375" style="14" customWidth="1"/>
    <col min="6924" max="6924" width="8.28515625" style="14" customWidth="1"/>
    <col min="6925" max="6925" width="12" style="14" customWidth="1"/>
    <col min="6926" max="6926" width="0" style="14" hidden="1" customWidth="1"/>
    <col min="6927" max="7168" width="9.140625" style="14"/>
    <col min="7169" max="7169" width="7.140625" style="14" customWidth="1"/>
    <col min="7170" max="7170" width="18" style="14" customWidth="1"/>
    <col min="7171" max="7171" width="13.28515625" style="14" customWidth="1"/>
    <col min="7172" max="7172" width="8.7109375" style="14" bestFit="1" customWidth="1"/>
    <col min="7173" max="7173" width="0.7109375" style="14" customWidth="1"/>
    <col min="7174" max="7178" width="7.7109375" style="14" customWidth="1"/>
    <col min="7179" max="7179" width="0.7109375" style="14" customWidth="1"/>
    <col min="7180" max="7180" width="8.28515625" style="14" customWidth="1"/>
    <col min="7181" max="7181" width="12" style="14" customWidth="1"/>
    <col min="7182" max="7182" width="0" style="14" hidden="1" customWidth="1"/>
    <col min="7183" max="7424" width="9.140625" style="14"/>
    <col min="7425" max="7425" width="7.140625" style="14" customWidth="1"/>
    <col min="7426" max="7426" width="18" style="14" customWidth="1"/>
    <col min="7427" max="7427" width="13.28515625" style="14" customWidth="1"/>
    <col min="7428" max="7428" width="8.7109375" style="14" bestFit="1" customWidth="1"/>
    <col min="7429" max="7429" width="0.7109375" style="14" customWidth="1"/>
    <col min="7430" max="7434" width="7.7109375" style="14" customWidth="1"/>
    <col min="7435" max="7435" width="0.7109375" style="14" customWidth="1"/>
    <col min="7436" max="7436" width="8.28515625" style="14" customWidth="1"/>
    <col min="7437" max="7437" width="12" style="14" customWidth="1"/>
    <col min="7438" max="7438" width="0" style="14" hidden="1" customWidth="1"/>
    <col min="7439" max="7680" width="9.140625" style="14"/>
    <col min="7681" max="7681" width="7.140625" style="14" customWidth="1"/>
    <col min="7682" max="7682" width="18" style="14" customWidth="1"/>
    <col min="7683" max="7683" width="13.28515625" style="14" customWidth="1"/>
    <col min="7684" max="7684" width="8.7109375" style="14" bestFit="1" customWidth="1"/>
    <col min="7685" max="7685" width="0.7109375" style="14" customWidth="1"/>
    <col min="7686" max="7690" width="7.7109375" style="14" customWidth="1"/>
    <col min="7691" max="7691" width="0.7109375" style="14" customWidth="1"/>
    <col min="7692" max="7692" width="8.28515625" style="14" customWidth="1"/>
    <col min="7693" max="7693" width="12" style="14" customWidth="1"/>
    <col min="7694" max="7694" width="0" style="14" hidden="1" customWidth="1"/>
    <col min="7695" max="7936" width="9.140625" style="14"/>
    <col min="7937" max="7937" width="7.140625" style="14" customWidth="1"/>
    <col min="7938" max="7938" width="18" style="14" customWidth="1"/>
    <col min="7939" max="7939" width="13.28515625" style="14" customWidth="1"/>
    <col min="7940" max="7940" width="8.7109375" style="14" bestFit="1" customWidth="1"/>
    <col min="7941" max="7941" width="0.7109375" style="14" customWidth="1"/>
    <col min="7942" max="7946" width="7.7109375" style="14" customWidth="1"/>
    <col min="7947" max="7947" width="0.7109375" style="14" customWidth="1"/>
    <col min="7948" max="7948" width="8.28515625" style="14" customWidth="1"/>
    <col min="7949" max="7949" width="12" style="14" customWidth="1"/>
    <col min="7950" max="7950" width="0" style="14" hidden="1" customWidth="1"/>
    <col min="7951" max="8192" width="9.140625" style="14"/>
    <col min="8193" max="8193" width="7.140625" style="14" customWidth="1"/>
    <col min="8194" max="8194" width="18" style="14" customWidth="1"/>
    <col min="8195" max="8195" width="13.28515625" style="14" customWidth="1"/>
    <col min="8196" max="8196" width="8.7109375" style="14" bestFit="1" customWidth="1"/>
    <col min="8197" max="8197" width="0.7109375" style="14" customWidth="1"/>
    <col min="8198" max="8202" width="7.7109375" style="14" customWidth="1"/>
    <col min="8203" max="8203" width="0.7109375" style="14" customWidth="1"/>
    <col min="8204" max="8204" width="8.28515625" style="14" customWidth="1"/>
    <col min="8205" max="8205" width="12" style="14" customWidth="1"/>
    <col min="8206" max="8206" width="0" style="14" hidden="1" customWidth="1"/>
    <col min="8207" max="8448" width="9.140625" style="14"/>
    <col min="8449" max="8449" width="7.140625" style="14" customWidth="1"/>
    <col min="8450" max="8450" width="18" style="14" customWidth="1"/>
    <col min="8451" max="8451" width="13.28515625" style="14" customWidth="1"/>
    <col min="8452" max="8452" width="8.7109375" style="14" bestFit="1" customWidth="1"/>
    <col min="8453" max="8453" width="0.7109375" style="14" customWidth="1"/>
    <col min="8454" max="8458" width="7.7109375" style="14" customWidth="1"/>
    <col min="8459" max="8459" width="0.7109375" style="14" customWidth="1"/>
    <col min="8460" max="8460" width="8.28515625" style="14" customWidth="1"/>
    <col min="8461" max="8461" width="12" style="14" customWidth="1"/>
    <col min="8462" max="8462" width="0" style="14" hidden="1" customWidth="1"/>
    <col min="8463" max="8704" width="9.140625" style="14"/>
    <col min="8705" max="8705" width="7.140625" style="14" customWidth="1"/>
    <col min="8706" max="8706" width="18" style="14" customWidth="1"/>
    <col min="8707" max="8707" width="13.28515625" style="14" customWidth="1"/>
    <col min="8708" max="8708" width="8.7109375" style="14" bestFit="1" customWidth="1"/>
    <col min="8709" max="8709" width="0.7109375" style="14" customWidth="1"/>
    <col min="8710" max="8714" width="7.7109375" style="14" customWidth="1"/>
    <col min="8715" max="8715" width="0.7109375" style="14" customWidth="1"/>
    <col min="8716" max="8716" width="8.28515625" style="14" customWidth="1"/>
    <col min="8717" max="8717" width="12" style="14" customWidth="1"/>
    <col min="8718" max="8718" width="0" style="14" hidden="1" customWidth="1"/>
    <col min="8719" max="8960" width="9.140625" style="14"/>
    <col min="8961" max="8961" width="7.140625" style="14" customWidth="1"/>
    <col min="8962" max="8962" width="18" style="14" customWidth="1"/>
    <col min="8963" max="8963" width="13.28515625" style="14" customWidth="1"/>
    <col min="8964" max="8964" width="8.7109375" style="14" bestFit="1" customWidth="1"/>
    <col min="8965" max="8965" width="0.7109375" style="14" customWidth="1"/>
    <col min="8966" max="8970" width="7.7109375" style="14" customWidth="1"/>
    <col min="8971" max="8971" width="0.7109375" style="14" customWidth="1"/>
    <col min="8972" max="8972" width="8.28515625" style="14" customWidth="1"/>
    <col min="8973" max="8973" width="12" style="14" customWidth="1"/>
    <col min="8974" max="8974" width="0" style="14" hidden="1" customWidth="1"/>
    <col min="8975" max="9216" width="9.140625" style="14"/>
    <col min="9217" max="9217" width="7.140625" style="14" customWidth="1"/>
    <col min="9218" max="9218" width="18" style="14" customWidth="1"/>
    <col min="9219" max="9219" width="13.28515625" style="14" customWidth="1"/>
    <col min="9220" max="9220" width="8.7109375" style="14" bestFit="1" customWidth="1"/>
    <col min="9221" max="9221" width="0.7109375" style="14" customWidth="1"/>
    <col min="9222" max="9226" width="7.7109375" style="14" customWidth="1"/>
    <col min="9227" max="9227" width="0.7109375" style="14" customWidth="1"/>
    <col min="9228" max="9228" width="8.28515625" style="14" customWidth="1"/>
    <col min="9229" max="9229" width="12" style="14" customWidth="1"/>
    <col min="9230" max="9230" width="0" style="14" hidden="1" customWidth="1"/>
    <col min="9231" max="9472" width="9.140625" style="14"/>
    <col min="9473" max="9473" width="7.140625" style="14" customWidth="1"/>
    <col min="9474" max="9474" width="18" style="14" customWidth="1"/>
    <col min="9475" max="9475" width="13.28515625" style="14" customWidth="1"/>
    <col min="9476" max="9476" width="8.7109375" style="14" bestFit="1" customWidth="1"/>
    <col min="9477" max="9477" width="0.7109375" style="14" customWidth="1"/>
    <col min="9478" max="9482" width="7.7109375" style="14" customWidth="1"/>
    <col min="9483" max="9483" width="0.7109375" style="14" customWidth="1"/>
    <col min="9484" max="9484" width="8.28515625" style="14" customWidth="1"/>
    <col min="9485" max="9485" width="12" style="14" customWidth="1"/>
    <col min="9486" max="9486" width="0" style="14" hidden="1" customWidth="1"/>
    <col min="9487" max="9728" width="9.140625" style="14"/>
    <col min="9729" max="9729" width="7.140625" style="14" customWidth="1"/>
    <col min="9730" max="9730" width="18" style="14" customWidth="1"/>
    <col min="9731" max="9731" width="13.28515625" style="14" customWidth="1"/>
    <col min="9732" max="9732" width="8.7109375" style="14" bestFit="1" customWidth="1"/>
    <col min="9733" max="9733" width="0.7109375" style="14" customWidth="1"/>
    <col min="9734" max="9738" width="7.7109375" style="14" customWidth="1"/>
    <col min="9739" max="9739" width="0.7109375" style="14" customWidth="1"/>
    <col min="9740" max="9740" width="8.28515625" style="14" customWidth="1"/>
    <col min="9741" max="9741" width="12" style="14" customWidth="1"/>
    <col min="9742" max="9742" width="0" style="14" hidden="1" customWidth="1"/>
    <col min="9743" max="9984" width="9.140625" style="14"/>
    <col min="9985" max="9985" width="7.140625" style="14" customWidth="1"/>
    <col min="9986" max="9986" width="18" style="14" customWidth="1"/>
    <col min="9987" max="9987" width="13.28515625" style="14" customWidth="1"/>
    <col min="9988" max="9988" width="8.7109375" style="14" bestFit="1" customWidth="1"/>
    <col min="9989" max="9989" width="0.7109375" style="14" customWidth="1"/>
    <col min="9990" max="9994" width="7.7109375" style="14" customWidth="1"/>
    <col min="9995" max="9995" width="0.7109375" style="14" customWidth="1"/>
    <col min="9996" max="9996" width="8.28515625" style="14" customWidth="1"/>
    <col min="9997" max="9997" width="12" style="14" customWidth="1"/>
    <col min="9998" max="9998" width="0" style="14" hidden="1" customWidth="1"/>
    <col min="9999" max="10240" width="9.140625" style="14"/>
    <col min="10241" max="10241" width="7.140625" style="14" customWidth="1"/>
    <col min="10242" max="10242" width="18" style="14" customWidth="1"/>
    <col min="10243" max="10243" width="13.28515625" style="14" customWidth="1"/>
    <col min="10244" max="10244" width="8.7109375" style="14" bestFit="1" customWidth="1"/>
    <col min="10245" max="10245" width="0.7109375" style="14" customWidth="1"/>
    <col min="10246" max="10250" width="7.7109375" style="14" customWidth="1"/>
    <col min="10251" max="10251" width="0.7109375" style="14" customWidth="1"/>
    <col min="10252" max="10252" width="8.28515625" style="14" customWidth="1"/>
    <col min="10253" max="10253" width="12" style="14" customWidth="1"/>
    <col min="10254" max="10254" width="0" style="14" hidden="1" customWidth="1"/>
    <col min="10255" max="10496" width="9.140625" style="14"/>
    <col min="10497" max="10497" width="7.140625" style="14" customWidth="1"/>
    <col min="10498" max="10498" width="18" style="14" customWidth="1"/>
    <col min="10499" max="10499" width="13.28515625" style="14" customWidth="1"/>
    <col min="10500" max="10500" width="8.7109375" style="14" bestFit="1" customWidth="1"/>
    <col min="10501" max="10501" width="0.7109375" style="14" customWidth="1"/>
    <col min="10502" max="10506" width="7.7109375" style="14" customWidth="1"/>
    <col min="10507" max="10507" width="0.7109375" style="14" customWidth="1"/>
    <col min="10508" max="10508" width="8.28515625" style="14" customWidth="1"/>
    <col min="10509" max="10509" width="12" style="14" customWidth="1"/>
    <col min="10510" max="10510" width="0" style="14" hidden="1" customWidth="1"/>
    <col min="10511" max="10752" width="9.140625" style="14"/>
    <col min="10753" max="10753" width="7.140625" style="14" customWidth="1"/>
    <col min="10754" max="10754" width="18" style="14" customWidth="1"/>
    <col min="10755" max="10755" width="13.28515625" style="14" customWidth="1"/>
    <col min="10756" max="10756" width="8.7109375" style="14" bestFit="1" customWidth="1"/>
    <col min="10757" max="10757" width="0.7109375" style="14" customWidth="1"/>
    <col min="10758" max="10762" width="7.7109375" style="14" customWidth="1"/>
    <col min="10763" max="10763" width="0.7109375" style="14" customWidth="1"/>
    <col min="10764" max="10764" width="8.28515625" style="14" customWidth="1"/>
    <col min="10765" max="10765" width="12" style="14" customWidth="1"/>
    <col min="10766" max="10766" width="0" style="14" hidden="1" customWidth="1"/>
    <col min="10767" max="11008" width="9.140625" style="14"/>
    <col min="11009" max="11009" width="7.140625" style="14" customWidth="1"/>
    <col min="11010" max="11010" width="18" style="14" customWidth="1"/>
    <col min="11011" max="11011" width="13.28515625" style="14" customWidth="1"/>
    <col min="11012" max="11012" width="8.7109375" style="14" bestFit="1" customWidth="1"/>
    <col min="11013" max="11013" width="0.7109375" style="14" customWidth="1"/>
    <col min="11014" max="11018" width="7.7109375" style="14" customWidth="1"/>
    <col min="11019" max="11019" width="0.7109375" style="14" customWidth="1"/>
    <col min="11020" max="11020" width="8.28515625" style="14" customWidth="1"/>
    <col min="11021" max="11021" width="12" style="14" customWidth="1"/>
    <col min="11022" max="11022" width="0" style="14" hidden="1" customWidth="1"/>
    <col min="11023" max="11264" width="9.140625" style="14"/>
    <col min="11265" max="11265" width="7.140625" style="14" customWidth="1"/>
    <col min="11266" max="11266" width="18" style="14" customWidth="1"/>
    <col min="11267" max="11267" width="13.28515625" style="14" customWidth="1"/>
    <col min="11268" max="11268" width="8.7109375" style="14" bestFit="1" customWidth="1"/>
    <col min="11269" max="11269" width="0.7109375" style="14" customWidth="1"/>
    <col min="11270" max="11274" width="7.7109375" style="14" customWidth="1"/>
    <col min="11275" max="11275" width="0.7109375" style="14" customWidth="1"/>
    <col min="11276" max="11276" width="8.28515625" style="14" customWidth="1"/>
    <col min="11277" max="11277" width="12" style="14" customWidth="1"/>
    <col min="11278" max="11278" width="0" style="14" hidden="1" customWidth="1"/>
    <col min="11279" max="11520" width="9.140625" style="14"/>
    <col min="11521" max="11521" width="7.140625" style="14" customWidth="1"/>
    <col min="11522" max="11522" width="18" style="14" customWidth="1"/>
    <col min="11523" max="11523" width="13.28515625" style="14" customWidth="1"/>
    <col min="11524" max="11524" width="8.7109375" style="14" bestFit="1" customWidth="1"/>
    <col min="11525" max="11525" width="0.7109375" style="14" customWidth="1"/>
    <col min="11526" max="11530" width="7.7109375" style="14" customWidth="1"/>
    <col min="11531" max="11531" width="0.7109375" style="14" customWidth="1"/>
    <col min="11532" max="11532" width="8.28515625" style="14" customWidth="1"/>
    <col min="11533" max="11533" width="12" style="14" customWidth="1"/>
    <col min="11534" max="11534" width="0" style="14" hidden="1" customWidth="1"/>
    <col min="11535" max="11776" width="9.140625" style="14"/>
    <col min="11777" max="11777" width="7.140625" style="14" customWidth="1"/>
    <col min="11778" max="11778" width="18" style="14" customWidth="1"/>
    <col min="11779" max="11779" width="13.28515625" style="14" customWidth="1"/>
    <col min="11780" max="11780" width="8.7109375" style="14" bestFit="1" customWidth="1"/>
    <col min="11781" max="11781" width="0.7109375" style="14" customWidth="1"/>
    <col min="11782" max="11786" width="7.7109375" style="14" customWidth="1"/>
    <col min="11787" max="11787" width="0.7109375" style="14" customWidth="1"/>
    <col min="11788" max="11788" width="8.28515625" style="14" customWidth="1"/>
    <col min="11789" max="11789" width="12" style="14" customWidth="1"/>
    <col min="11790" max="11790" width="0" style="14" hidden="1" customWidth="1"/>
    <col min="11791" max="12032" width="9.140625" style="14"/>
    <col min="12033" max="12033" width="7.140625" style="14" customWidth="1"/>
    <col min="12034" max="12034" width="18" style="14" customWidth="1"/>
    <col min="12035" max="12035" width="13.28515625" style="14" customWidth="1"/>
    <col min="12036" max="12036" width="8.7109375" style="14" bestFit="1" customWidth="1"/>
    <col min="12037" max="12037" width="0.7109375" style="14" customWidth="1"/>
    <col min="12038" max="12042" width="7.7109375" style="14" customWidth="1"/>
    <col min="12043" max="12043" width="0.7109375" style="14" customWidth="1"/>
    <col min="12044" max="12044" width="8.28515625" style="14" customWidth="1"/>
    <col min="12045" max="12045" width="12" style="14" customWidth="1"/>
    <col min="12046" max="12046" width="0" style="14" hidden="1" customWidth="1"/>
    <col min="12047" max="12288" width="9.140625" style="14"/>
    <col min="12289" max="12289" width="7.140625" style="14" customWidth="1"/>
    <col min="12290" max="12290" width="18" style="14" customWidth="1"/>
    <col min="12291" max="12291" width="13.28515625" style="14" customWidth="1"/>
    <col min="12292" max="12292" width="8.7109375" style="14" bestFit="1" customWidth="1"/>
    <col min="12293" max="12293" width="0.7109375" style="14" customWidth="1"/>
    <col min="12294" max="12298" width="7.7109375" style="14" customWidth="1"/>
    <col min="12299" max="12299" width="0.7109375" style="14" customWidth="1"/>
    <col min="12300" max="12300" width="8.28515625" style="14" customWidth="1"/>
    <col min="12301" max="12301" width="12" style="14" customWidth="1"/>
    <col min="12302" max="12302" width="0" style="14" hidden="1" customWidth="1"/>
    <col min="12303" max="12544" width="9.140625" style="14"/>
    <col min="12545" max="12545" width="7.140625" style="14" customWidth="1"/>
    <col min="12546" max="12546" width="18" style="14" customWidth="1"/>
    <col min="12547" max="12547" width="13.28515625" style="14" customWidth="1"/>
    <col min="12548" max="12548" width="8.7109375" style="14" bestFit="1" customWidth="1"/>
    <col min="12549" max="12549" width="0.7109375" style="14" customWidth="1"/>
    <col min="12550" max="12554" width="7.7109375" style="14" customWidth="1"/>
    <col min="12555" max="12555" width="0.7109375" style="14" customWidth="1"/>
    <col min="12556" max="12556" width="8.28515625" style="14" customWidth="1"/>
    <col min="12557" max="12557" width="12" style="14" customWidth="1"/>
    <col min="12558" max="12558" width="0" style="14" hidden="1" customWidth="1"/>
    <col min="12559" max="12800" width="9.140625" style="14"/>
    <col min="12801" max="12801" width="7.140625" style="14" customWidth="1"/>
    <col min="12802" max="12802" width="18" style="14" customWidth="1"/>
    <col min="12803" max="12803" width="13.28515625" style="14" customWidth="1"/>
    <col min="12804" max="12804" width="8.7109375" style="14" bestFit="1" customWidth="1"/>
    <col min="12805" max="12805" width="0.7109375" style="14" customWidth="1"/>
    <col min="12806" max="12810" width="7.7109375" style="14" customWidth="1"/>
    <col min="12811" max="12811" width="0.7109375" style="14" customWidth="1"/>
    <col min="12812" max="12812" width="8.28515625" style="14" customWidth="1"/>
    <col min="12813" max="12813" width="12" style="14" customWidth="1"/>
    <col min="12814" max="12814" width="0" style="14" hidden="1" customWidth="1"/>
    <col min="12815" max="13056" width="9.140625" style="14"/>
    <col min="13057" max="13057" width="7.140625" style="14" customWidth="1"/>
    <col min="13058" max="13058" width="18" style="14" customWidth="1"/>
    <col min="13059" max="13059" width="13.28515625" style="14" customWidth="1"/>
    <col min="13060" max="13060" width="8.7109375" style="14" bestFit="1" customWidth="1"/>
    <col min="13061" max="13061" width="0.7109375" style="14" customWidth="1"/>
    <col min="13062" max="13066" width="7.7109375" style="14" customWidth="1"/>
    <col min="13067" max="13067" width="0.7109375" style="14" customWidth="1"/>
    <col min="13068" max="13068" width="8.28515625" style="14" customWidth="1"/>
    <col min="13069" max="13069" width="12" style="14" customWidth="1"/>
    <col min="13070" max="13070" width="0" style="14" hidden="1" customWidth="1"/>
    <col min="13071" max="13312" width="9.140625" style="14"/>
    <col min="13313" max="13313" width="7.140625" style="14" customWidth="1"/>
    <col min="13314" max="13314" width="18" style="14" customWidth="1"/>
    <col min="13315" max="13315" width="13.28515625" style="14" customWidth="1"/>
    <col min="13316" max="13316" width="8.7109375" style="14" bestFit="1" customWidth="1"/>
    <col min="13317" max="13317" width="0.7109375" style="14" customWidth="1"/>
    <col min="13318" max="13322" width="7.7109375" style="14" customWidth="1"/>
    <col min="13323" max="13323" width="0.7109375" style="14" customWidth="1"/>
    <col min="13324" max="13324" width="8.28515625" style="14" customWidth="1"/>
    <col min="13325" max="13325" width="12" style="14" customWidth="1"/>
    <col min="13326" max="13326" width="0" style="14" hidden="1" customWidth="1"/>
    <col min="13327" max="13568" width="9.140625" style="14"/>
    <col min="13569" max="13569" width="7.140625" style="14" customWidth="1"/>
    <col min="13570" max="13570" width="18" style="14" customWidth="1"/>
    <col min="13571" max="13571" width="13.28515625" style="14" customWidth="1"/>
    <col min="13572" max="13572" width="8.7109375" style="14" bestFit="1" customWidth="1"/>
    <col min="13573" max="13573" width="0.7109375" style="14" customWidth="1"/>
    <col min="13574" max="13578" width="7.7109375" style="14" customWidth="1"/>
    <col min="13579" max="13579" width="0.7109375" style="14" customWidth="1"/>
    <col min="13580" max="13580" width="8.28515625" style="14" customWidth="1"/>
    <col min="13581" max="13581" width="12" style="14" customWidth="1"/>
    <col min="13582" max="13582" width="0" style="14" hidden="1" customWidth="1"/>
    <col min="13583" max="13824" width="9.140625" style="14"/>
    <col min="13825" max="13825" width="7.140625" style="14" customWidth="1"/>
    <col min="13826" max="13826" width="18" style="14" customWidth="1"/>
    <col min="13827" max="13827" width="13.28515625" style="14" customWidth="1"/>
    <col min="13828" max="13828" width="8.7109375" style="14" bestFit="1" customWidth="1"/>
    <col min="13829" max="13829" width="0.7109375" style="14" customWidth="1"/>
    <col min="13830" max="13834" width="7.7109375" style="14" customWidth="1"/>
    <col min="13835" max="13835" width="0.7109375" style="14" customWidth="1"/>
    <col min="13836" max="13836" width="8.28515625" style="14" customWidth="1"/>
    <col min="13837" max="13837" width="12" style="14" customWidth="1"/>
    <col min="13838" max="13838" width="0" style="14" hidden="1" customWidth="1"/>
    <col min="13839" max="14080" width="9.140625" style="14"/>
    <col min="14081" max="14081" width="7.140625" style="14" customWidth="1"/>
    <col min="14082" max="14082" width="18" style="14" customWidth="1"/>
    <col min="14083" max="14083" width="13.28515625" style="14" customWidth="1"/>
    <col min="14084" max="14084" width="8.7109375" style="14" bestFit="1" customWidth="1"/>
    <col min="14085" max="14085" width="0.7109375" style="14" customWidth="1"/>
    <col min="14086" max="14090" width="7.7109375" style="14" customWidth="1"/>
    <col min="14091" max="14091" width="0.7109375" style="14" customWidth="1"/>
    <col min="14092" max="14092" width="8.28515625" style="14" customWidth="1"/>
    <col min="14093" max="14093" width="12" style="14" customWidth="1"/>
    <col min="14094" max="14094" width="0" style="14" hidden="1" customWidth="1"/>
    <col min="14095" max="14336" width="9.140625" style="14"/>
    <col min="14337" max="14337" width="7.140625" style="14" customWidth="1"/>
    <col min="14338" max="14338" width="18" style="14" customWidth="1"/>
    <col min="14339" max="14339" width="13.28515625" style="14" customWidth="1"/>
    <col min="14340" max="14340" width="8.7109375" style="14" bestFit="1" customWidth="1"/>
    <col min="14341" max="14341" width="0.7109375" style="14" customWidth="1"/>
    <col min="14342" max="14346" width="7.7109375" style="14" customWidth="1"/>
    <col min="14347" max="14347" width="0.7109375" style="14" customWidth="1"/>
    <col min="14348" max="14348" width="8.28515625" style="14" customWidth="1"/>
    <col min="14349" max="14349" width="12" style="14" customWidth="1"/>
    <col min="14350" max="14350" width="0" style="14" hidden="1" customWidth="1"/>
    <col min="14351" max="14592" width="9.140625" style="14"/>
    <col min="14593" max="14593" width="7.140625" style="14" customWidth="1"/>
    <col min="14594" max="14594" width="18" style="14" customWidth="1"/>
    <col min="14595" max="14595" width="13.28515625" style="14" customWidth="1"/>
    <col min="14596" max="14596" width="8.7109375" style="14" bestFit="1" customWidth="1"/>
    <col min="14597" max="14597" width="0.7109375" style="14" customWidth="1"/>
    <col min="14598" max="14602" width="7.7109375" style="14" customWidth="1"/>
    <col min="14603" max="14603" width="0.7109375" style="14" customWidth="1"/>
    <col min="14604" max="14604" width="8.28515625" style="14" customWidth="1"/>
    <col min="14605" max="14605" width="12" style="14" customWidth="1"/>
    <col min="14606" max="14606" width="0" style="14" hidden="1" customWidth="1"/>
    <col min="14607" max="14848" width="9.140625" style="14"/>
    <col min="14849" max="14849" width="7.140625" style="14" customWidth="1"/>
    <col min="14850" max="14850" width="18" style="14" customWidth="1"/>
    <col min="14851" max="14851" width="13.28515625" style="14" customWidth="1"/>
    <col min="14852" max="14852" width="8.7109375" style="14" bestFit="1" customWidth="1"/>
    <col min="14853" max="14853" width="0.7109375" style="14" customWidth="1"/>
    <col min="14854" max="14858" width="7.7109375" style="14" customWidth="1"/>
    <col min="14859" max="14859" width="0.7109375" style="14" customWidth="1"/>
    <col min="14860" max="14860" width="8.28515625" style="14" customWidth="1"/>
    <col min="14861" max="14861" width="12" style="14" customWidth="1"/>
    <col min="14862" max="14862" width="0" style="14" hidden="1" customWidth="1"/>
    <col min="14863" max="15104" width="9.140625" style="14"/>
    <col min="15105" max="15105" width="7.140625" style="14" customWidth="1"/>
    <col min="15106" max="15106" width="18" style="14" customWidth="1"/>
    <col min="15107" max="15107" width="13.28515625" style="14" customWidth="1"/>
    <col min="15108" max="15108" width="8.7109375" style="14" bestFit="1" customWidth="1"/>
    <col min="15109" max="15109" width="0.7109375" style="14" customWidth="1"/>
    <col min="15110" max="15114" width="7.7109375" style="14" customWidth="1"/>
    <col min="15115" max="15115" width="0.7109375" style="14" customWidth="1"/>
    <col min="15116" max="15116" width="8.28515625" style="14" customWidth="1"/>
    <col min="15117" max="15117" width="12" style="14" customWidth="1"/>
    <col min="15118" max="15118" width="0" style="14" hidden="1" customWidth="1"/>
    <col min="15119" max="15360" width="9.140625" style="14"/>
    <col min="15361" max="15361" width="7.140625" style="14" customWidth="1"/>
    <col min="15362" max="15362" width="18" style="14" customWidth="1"/>
    <col min="15363" max="15363" width="13.28515625" style="14" customWidth="1"/>
    <col min="15364" max="15364" width="8.7109375" style="14" bestFit="1" customWidth="1"/>
    <col min="15365" max="15365" width="0.7109375" style="14" customWidth="1"/>
    <col min="15366" max="15370" width="7.7109375" style="14" customWidth="1"/>
    <col min="15371" max="15371" width="0.7109375" style="14" customWidth="1"/>
    <col min="15372" max="15372" width="8.28515625" style="14" customWidth="1"/>
    <col min="15373" max="15373" width="12" style="14" customWidth="1"/>
    <col min="15374" max="15374" width="0" style="14" hidden="1" customWidth="1"/>
    <col min="15375" max="15616" width="9.140625" style="14"/>
    <col min="15617" max="15617" width="7.140625" style="14" customWidth="1"/>
    <col min="15618" max="15618" width="18" style="14" customWidth="1"/>
    <col min="15619" max="15619" width="13.28515625" style="14" customWidth="1"/>
    <col min="15620" max="15620" width="8.7109375" style="14" bestFit="1" customWidth="1"/>
    <col min="15621" max="15621" width="0.7109375" style="14" customWidth="1"/>
    <col min="15622" max="15626" width="7.7109375" style="14" customWidth="1"/>
    <col min="15627" max="15627" width="0.7109375" style="14" customWidth="1"/>
    <col min="15628" max="15628" width="8.28515625" style="14" customWidth="1"/>
    <col min="15629" max="15629" width="12" style="14" customWidth="1"/>
    <col min="15630" max="15630" width="0" style="14" hidden="1" customWidth="1"/>
    <col min="15631" max="15872" width="9.140625" style="14"/>
    <col min="15873" max="15873" width="7.140625" style="14" customWidth="1"/>
    <col min="15874" max="15874" width="18" style="14" customWidth="1"/>
    <col min="15875" max="15875" width="13.28515625" style="14" customWidth="1"/>
    <col min="15876" max="15876" width="8.7109375" style="14" bestFit="1" customWidth="1"/>
    <col min="15877" max="15877" width="0.7109375" style="14" customWidth="1"/>
    <col min="15878" max="15882" width="7.7109375" style="14" customWidth="1"/>
    <col min="15883" max="15883" width="0.7109375" style="14" customWidth="1"/>
    <col min="15884" max="15884" width="8.28515625" style="14" customWidth="1"/>
    <col min="15885" max="15885" width="12" style="14" customWidth="1"/>
    <col min="15886" max="15886" width="0" style="14" hidden="1" customWidth="1"/>
    <col min="15887" max="16128" width="9.140625" style="14"/>
    <col min="16129" max="16129" width="7.140625" style="14" customWidth="1"/>
    <col min="16130" max="16130" width="18" style="14" customWidth="1"/>
    <col min="16131" max="16131" width="13.28515625" style="14" customWidth="1"/>
    <col min="16132" max="16132" width="8.7109375" style="14" bestFit="1" customWidth="1"/>
    <col min="16133" max="16133" width="0.7109375" style="14" customWidth="1"/>
    <col min="16134" max="16138" width="7.7109375" style="14" customWidth="1"/>
    <col min="16139" max="16139" width="0.7109375" style="14" customWidth="1"/>
    <col min="16140" max="16140" width="8.28515625" style="14" customWidth="1"/>
    <col min="16141" max="16141" width="12" style="14" customWidth="1"/>
    <col min="16142" max="16142" width="0" style="14" hidden="1" customWidth="1"/>
    <col min="16143" max="16384" width="9.140625" style="14"/>
  </cols>
  <sheetData>
    <row r="1" spans="1:26" x14ac:dyDescent="0.25">
      <c r="A1" s="143" t="s">
        <v>18</v>
      </c>
      <c r="B1" s="143"/>
      <c r="C1" s="143"/>
      <c r="D1" s="143"/>
      <c r="E1" s="143"/>
      <c r="F1" s="143"/>
      <c r="G1" s="143"/>
      <c r="H1" s="144"/>
      <c r="I1" s="17"/>
      <c r="J1" s="18" t="s">
        <v>19</v>
      </c>
      <c r="K1" s="19"/>
      <c r="L1" s="145">
        <f>DATE(rok, 4, 1)</f>
        <v>41000</v>
      </c>
      <c r="M1" s="146" t="e">
        <f>DATE(#REF!,#REF!,#REF!)</f>
        <v>#REF!</v>
      </c>
      <c r="N1" s="147"/>
      <c r="O1" s="148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x14ac:dyDescent="0.25">
      <c r="A2" s="20"/>
      <c r="B2" s="20"/>
      <c r="C2" s="20"/>
      <c r="D2" s="13"/>
      <c r="E2" s="13"/>
      <c r="F2" s="21"/>
      <c r="G2" s="21"/>
      <c r="H2" s="21"/>
      <c r="I2" s="21"/>
      <c r="J2" s="21"/>
      <c r="K2" s="13"/>
      <c r="L2" s="22">
        <v>7</v>
      </c>
      <c r="M2" s="22"/>
      <c r="N2" s="2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x14ac:dyDescent="0.25">
      <c r="A3" s="24" t="s">
        <v>20</v>
      </c>
      <c r="B3" s="25" t="str">
        <f>data!$A$4</f>
        <v>Meno a priezvisko</v>
      </c>
      <c r="C3" s="26" t="s">
        <v>21</v>
      </c>
      <c r="D3" s="149" t="str">
        <f>data!$B$11&amp;", ŠPZ: "&amp;data!$B$10</f>
        <v>značka a typ auta, ŠPZ: ZA 123 AB</v>
      </c>
      <c r="E3" s="150"/>
      <c r="F3" s="150"/>
      <c r="G3" s="150"/>
      <c r="H3" s="150"/>
      <c r="I3" s="150"/>
      <c r="J3" s="150"/>
      <c r="K3" s="150"/>
      <c r="L3" s="150"/>
      <c r="M3" s="150"/>
      <c r="N3" s="147"/>
      <c r="O3" s="148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x14ac:dyDescent="0.25">
      <c r="A4" s="20"/>
      <c r="B4" s="20"/>
      <c r="C4" s="20"/>
      <c r="D4" s="13"/>
      <c r="E4" s="13"/>
      <c r="F4" s="21"/>
      <c r="G4" s="21"/>
      <c r="H4" s="21"/>
      <c r="I4" s="21"/>
      <c r="J4" s="21"/>
      <c r="K4" s="13"/>
      <c r="L4" s="22"/>
      <c r="M4" s="22"/>
      <c r="N4" s="2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s="28" customFormat="1" ht="11.25" x14ac:dyDescent="0.2">
      <c r="A5" s="151" t="s">
        <v>22</v>
      </c>
      <c r="B5" s="152" t="s">
        <v>23</v>
      </c>
      <c r="C5" s="153"/>
      <c r="D5" s="154"/>
      <c r="E5" s="27"/>
      <c r="F5" s="161" t="s">
        <v>24</v>
      </c>
      <c r="G5" s="162" t="s">
        <v>25</v>
      </c>
      <c r="H5" s="162"/>
      <c r="I5" s="162"/>
      <c r="J5" s="162"/>
      <c r="K5" s="27"/>
      <c r="L5" s="163" t="s">
        <v>26</v>
      </c>
      <c r="M5" s="163" t="s">
        <v>27</v>
      </c>
      <c r="N5" s="27"/>
      <c r="O5" s="163" t="s">
        <v>73</v>
      </c>
      <c r="P5" s="27"/>
      <c r="Q5" s="161" t="s">
        <v>28</v>
      </c>
      <c r="R5" s="27"/>
      <c r="S5" s="27"/>
      <c r="T5" s="27"/>
      <c r="U5" s="27"/>
      <c r="V5" s="27"/>
      <c r="W5" s="27"/>
      <c r="X5" s="27"/>
      <c r="Y5" s="27"/>
      <c r="Z5" s="27"/>
    </row>
    <row r="6" spans="1:26" s="28" customFormat="1" ht="11.25" x14ac:dyDescent="0.2">
      <c r="A6" s="151"/>
      <c r="B6" s="155"/>
      <c r="C6" s="156"/>
      <c r="D6" s="157"/>
      <c r="E6" s="27"/>
      <c r="F6" s="161"/>
      <c r="G6" s="162" t="s">
        <v>29</v>
      </c>
      <c r="H6" s="162"/>
      <c r="I6" s="172" t="s">
        <v>30</v>
      </c>
      <c r="J6" s="173"/>
      <c r="K6" s="27"/>
      <c r="L6" s="163"/>
      <c r="M6" s="163"/>
      <c r="N6" s="27"/>
      <c r="O6" s="163"/>
      <c r="P6" s="27"/>
      <c r="Q6" s="161"/>
      <c r="R6" s="27"/>
      <c r="S6" s="27"/>
      <c r="T6" s="27"/>
      <c r="U6" s="27"/>
      <c r="V6" s="27"/>
      <c r="W6" s="27"/>
      <c r="X6" s="27"/>
      <c r="Y6" s="27"/>
      <c r="Z6" s="27"/>
    </row>
    <row r="7" spans="1:26" s="28" customFormat="1" ht="22.5" x14ac:dyDescent="0.2">
      <c r="A7" s="151"/>
      <c r="B7" s="158"/>
      <c r="C7" s="159"/>
      <c r="D7" s="160"/>
      <c r="E7" s="27"/>
      <c r="F7" s="161"/>
      <c r="G7" s="29" t="s">
        <v>31</v>
      </c>
      <c r="H7" s="130" t="s">
        <v>32</v>
      </c>
      <c r="I7" s="29" t="s">
        <v>31</v>
      </c>
      <c r="J7" s="130" t="s">
        <v>32</v>
      </c>
      <c r="K7" s="27"/>
      <c r="L7" s="163"/>
      <c r="M7" s="163"/>
      <c r="N7" s="27"/>
      <c r="O7" s="163"/>
      <c r="P7" s="27"/>
      <c r="Q7" s="161"/>
      <c r="R7" s="27"/>
      <c r="S7" s="27"/>
      <c r="T7" s="27"/>
      <c r="U7" s="27"/>
      <c r="V7" s="27"/>
      <c r="W7" s="27"/>
      <c r="X7" s="27"/>
      <c r="Y7" s="27"/>
      <c r="Z7" s="27"/>
    </row>
    <row r="8" spans="1:26" x14ac:dyDescent="0.25">
      <c r="A8" s="20"/>
      <c r="B8" s="20"/>
      <c r="C8" s="20"/>
      <c r="D8" s="13"/>
      <c r="E8" s="13"/>
      <c r="F8" s="21"/>
      <c r="G8" s="21"/>
      <c r="H8" s="21"/>
      <c r="I8" s="21"/>
      <c r="J8" s="21"/>
      <c r="K8" s="13"/>
      <c r="L8" s="22"/>
      <c r="M8" s="22"/>
      <c r="N8" s="23"/>
      <c r="O8" s="13"/>
      <c r="P8" s="13"/>
      <c r="Q8" s="21"/>
      <c r="R8" s="13"/>
      <c r="S8" s="13"/>
      <c r="T8" s="13"/>
      <c r="U8" s="13"/>
      <c r="V8" s="13"/>
      <c r="W8" s="13"/>
      <c r="X8" s="13"/>
      <c r="Y8" s="13"/>
      <c r="Z8" s="13"/>
    </row>
    <row r="9" spans="1:26" s="43" customFormat="1" ht="11.25" x14ac:dyDescent="0.2">
      <c r="A9" s="174">
        <f>L1</f>
        <v>41000</v>
      </c>
      <c r="B9" s="165"/>
      <c r="C9" s="165"/>
      <c r="D9" s="166"/>
      <c r="E9" s="31">
        <v>1</v>
      </c>
      <c r="F9" s="32">
        <f>'03'!F70</f>
        <v>58440</v>
      </c>
      <c r="G9" s="33"/>
      <c r="H9" s="33"/>
      <c r="I9" s="34"/>
      <c r="J9" s="35"/>
      <c r="K9" s="36"/>
      <c r="L9" s="37"/>
      <c r="M9" s="38">
        <f>'03'!M70</f>
        <v>50.039999999999992</v>
      </c>
      <c r="N9" s="39">
        <f>WEEKDAY($A9,2)</f>
        <v>7</v>
      </c>
      <c r="O9" s="40"/>
      <c r="P9" s="104"/>
      <c r="Q9" s="42"/>
      <c r="R9" s="41"/>
      <c r="S9" s="31"/>
      <c r="T9" s="31"/>
      <c r="U9" s="31"/>
      <c r="V9" s="31"/>
      <c r="W9" s="31"/>
      <c r="X9" s="31"/>
      <c r="Y9" s="31"/>
      <c r="Z9" s="31"/>
    </row>
    <row r="10" spans="1:26" s="43" customFormat="1" ht="11.25" x14ac:dyDescent="0.2">
      <c r="A10" s="175"/>
      <c r="B10" s="167"/>
      <c r="C10" s="168"/>
      <c r="D10" s="169"/>
      <c r="E10" s="31"/>
      <c r="F10" s="44">
        <f>F9+G9+H9+I9+J9</f>
        <v>58440</v>
      </c>
      <c r="G10" s="45"/>
      <c r="H10" s="45"/>
      <c r="I10" s="46"/>
      <c r="J10" s="47"/>
      <c r="K10" s="48"/>
      <c r="L10" s="49"/>
      <c r="M10" s="50">
        <f>M9-((G10+I10)*data!$B$22+(H10+J10)*data!$B$23)/100+L10</f>
        <v>50.039999999999992</v>
      </c>
      <c r="N10" s="51">
        <f>WEEKDAY($A9,2)</f>
        <v>7</v>
      </c>
      <c r="O10" s="52"/>
      <c r="P10" s="104"/>
      <c r="Q10" s="53"/>
      <c r="R10" s="41"/>
      <c r="S10" s="31"/>
      <c r="T10" s="31"/>
      <c r="U10" s="31"/>
      <c r="V10" s="31"/>
      <c r="W10" s="31"/>
      <c r="X10" s="31"/>
      <c r="Y10" s="31"/>
      <c r="Z10" s="31"/>
    </row>
    <row r="11" spans="1:26" s="43" customFormat="1" ht="11.25" x14ac:dyDescent="0.2">
      <c r="A11" s="164">
        <f>A9+1</f>
        <v>41001</v>
      </c>
      <c r="B11" s="165"/>
      <c r="C11" s="165"/>
      <c r="D11" s="166"/>
      <c r="E11" s="31"/>
      <c r="F11" s="44">
        <f t="shared" ref="F11:F70" si="0">F10+G10+H10+I10+J10</f>
        <v>58440</v>
      </c>
      <c r="G11" s="45"/>
      <c r="H11" s="45"/>
      <c r="I11" s="46"/>
      <c r="J11" s="47"/>
      <c r="K11" s="48"/>
      <c r="L11" s="49"/>
      <c r="M11" s="50">
        <f>M10-((G11+I11)*data!$B$22+(H11+J11)*data!$B$23)/100+L11</f>
        <v>50.039999999999992</v>
      </c>
      <c r="N11" s="51">
        <f>WEEKDAY($A11,2)</f>
        <v>1</v>
      </c>
      <c r="O11" s="52"/>
      <c r="P11" s="104"/>
      <c r="Q11" s="53"/>
      <c r="R11" s="41"/>
      <c r="S11" s="31"/>
      <c r="T11" s="31"/>
      <c r="U11" s="31"/>
      <c r="V11" s="31"/>
      <c r="W11" s="31"/>
      <c r="X11" s="31"/>
      <c r="Y11" s="31"/>
      <c r="Z11" s="31"/>
    </row>
    <row r="12" spans="1:26" s="43" customFormat="1" ht="11.25" x14ac:dyDescent="0.2">
      <c r="A12" s="164"/>
      <c r="B12" s="167"/>
      <c r="C12" s="168"/>
      <c r="D12" s="169"/>
      <c r="E12" s="31"/>
      <c r="F12" s="44">
        <f t="shared" si="0"/>
        <v>58440</v>
      </c>
      <c r="G12" s="45"/>
      <c r="H12" s="45"/>
      <c r="I12" s="46"/>
      <c r="J12" s="47"/>
      <c r="K12" s="48"/>
      <c r="L12" s="49"/>
      <c r="M12" s="50">
        <f>M11-((G12+I12)*data!$B$22+(H12+J12)*data!$B$23)/100+L12</f>
        <v>50.039999999999992</v>
      </c>
      <c r="N12" s="51">
        <f>WEEKDAY($A11,2)</f>
        <v>1</v>
      </c>
      <c r="O12" s="52"/>
      <c r="P12" s="41"/>
      <c r="Q12" s="53"/>
      <c r="R12" s="41"/>
      <c r="S12" s="31"/>
      <c r="T12" s="31"/>
      <c r="U12" s="31"/>
      <c r="V12" s="31"/>
      <c r="W12" s="31"/>
      <c r="X12" s="31"/>
      <c r="Y12" s="31"/>
      <c r="Z12" s="31"/>
    </row>
    <row r="13" spans="1:26" s="43" customFormat="1" ht="11.25" x14ac:dyDescent="0.2">
      <c r="A13" s="164">
        <f>A11+1</f>
        <v>41002</v>
      </c>
      <c r="B13" s="170"/>
      <c r="C13" s="170"/>
      <c r="D13" s="171"/>
      <c r="E13" s="31"/>
      <c r="F13" s="44">
        <f t="shared" si="0"/>
        <v>58440</v>
      </c>
      <c r="G13" s="45"/>
      <c r="H13" s="45"/>
      <c r="I13" s="46"/>
      <c r="J13" s="47"/>
      <c r="K13" s="48"/>
      <c r="L13" s="49"/>
      <c r="M13" s="50">
        <f>M12-((G13+I13)*data!$B$22+(H13+J13)*data!$B$23)/100+L13</f>
        <v>50.039999999999992</v>
      </c>
      <c r="N13" s="51">
        <f>WEEKDAY($A13,2)</f>
        <v>2</v>
      </c>
      <c r="O13" s="52"/>
      <c r="P13" s="41"/>
      <c r="Q13" s="53"/>
      <c r="R13" s="41"/>
      <c r="S13" s="31"/>
      <c r="T13" s="31"/>
      <c r="U13" s="31"/>
      <c r="V13" s="31"/>
      <c r="W13" s="31"/>
      <c r="X13" s="31"/>
      <c r="Y13" s="31"/>
      <c r="Z13" s="31"/>
    </row>
    <row r="14" spans="1:26" s="43" customFormat="1" ht="11.25" x14ac:dyDescent="0.2">
      <c r="A14" s="164"/>
      <c r="B14" s="170"/>
      <c r="C14" s="170"/>
      <c r="D14" s="171"/>
      <c r="E14" s="31"/>
      <c r="F14" s="44">
        <f t="shared" si="0"/>
        <v>58440</v>
      </c>
      <c r="G14" s="45"/>
      <c r="H14" s="45"/>
      <c r="I14" s="46"/>
      <c r="J14" s="47"/>
      <c r="K14" s="48"/>
      <c r="L14" s="49"/>
      <c r="M14" s="50">
        <f>M13-((G14+I14)*data!$B$22+(H14+J14)*data!$B$23)/100+L14</f>
        <v>50.039999999999992</v>
      </c>
      <c r="N14" s="51">
        <f>WEEKDAY($A13,2)</f>
        <v>2</v>
      </c>
      <c r="O14" s="52"/>
      <c r="P14" s="41"/>
      <c r="Q14" s="53"/>
      <c r="R14" s="41"/>
      <c r="S14" s="31"/>
      <c r="T14" s="31"/>
      <c r="U14" s="31"/>
      <c r="V14" s="31"/>
      <c r="W14" s="31"/>
      <c r="X14" s="31"/>
      <c r="Y14" s="31"/>
      <c r="Z14" s="31"/>
    </row>
    <row r="15" spans="1:26" s="43" customFormat="1" ht="11.25" x14ac:dyDescent="0.2">
      <c r="A15" s="164">
        <f>A13+1</f>
        <v>41003</v>
      </c>
      <c r="B15" s="170"/>
      <c r="C15" s="170"/>
      <c r="D15" s="171"/>
      <c r="E15" s="31"/>
      <c r="F15" s="44">
        <f t="shared" si="0"/>
        <v>58440</v>
      </c>
      <c r="G15" s="45"/>
      <c r="H15" s="45"/>
      <c r="I15" s="46"/>
      <c r="J15" s="47"/>
      <c r="K15" s="48"/>
      <c r="L15" s="49"/>
      <c r="M15" s="50">
        <f>M14-((G15+I15)*data!$B$22+(H15+J15)*data!$B$23)/100+L15</f>
        <v>50.039999999999992</v>
      </c>
      <c r="N15" s="51">
        <f>WEEKDAY($A15,2)</f>
        <v>3</v>
      </c>
      <c r="O15" s="52"/>
      <c r="P15" s="41"/>
      <c r="Q15" s="53"/>
      <c r="R15" s="41"/>
      <c r="S15" s="31"/>
      <c r="T15" s="31"/>
      <c r="U15" s="31"/>
      <c r="V15" s="31"/>
      <c r="W15" s="31"/>
      <c r="X15" s="31"/>
      <c r="Y15" s="31"/>
      <c r="Z15" s="31"/>
    </row>
    <row r="16" spans="1:26" s="43" customFormat="1" ht="11.25" x14ac:dyDescent="0.2">
      <c r="A16" s="164"/>
      <c r="B16" s="170"/>
      <c r="C16" s="170"/>
      <c r="D16" s="171"/>
      <c r="E16" s="31"/>
      <c r="F16" s="44">
        <f t="shared" si="0"/>
        <v>58440</v>
      </c>
      <c r="G16" s="45"/>
      <c r="H16" s="45"/>
      <c r="I16" s="46"/>
      <c r="J16" s="47"/>
      <c r="K16" s="48"/>
      <c r="L16" s="49"/>
      <c r="M16" s="50">
        <f>M15-((G16+I16)*data!$B$22+(H16+J16)*data!$B$23)/100+L16</f>
        <v>50.039999999999992</v>
      </c>
      <c r="N16" s="51">
        <f>WEEKDAY($A15,2)</f>
        <v>3</v>
      </c>
      <c r="O16" s="52"/>
      <c r="P16" s="41"/>
      <c r="Q16" s="53"/>
      <c r="R16" s="41"/>
      <c r="S16" s="31"/>
      <c r="T16" s="31"/>
      <c r="U16" s="31"/>
      <c r="V16" s="31"/>
      <c r="W16" s="31"/>
      <c r="X16" s="31"/>
      <c r="Y16" s="31"/>
      <c r="Z16" s="31"/>
    </row>
    <row r="17" spans="1:26" s="43" customFormat="1" ht="11.25" x14ac:dyDescent="0.2">
      <c r="A17" s="164">
        <f>A15+1</f>
        <v>41004</v>
      </c>
      <c r="B17" s="165"/>
      <c r="C17" s="165"/>
      <c r="D17" s="166"/>
      <c r="E17" s="31"/>
      <c r="F17" s="44">
        <f t="shared" si="0"/>
        <v>58440</v>
      </c>
      <c r="G17" s="45"/>
      <c r="H17" s="45"/>
      <c r="I17" s="46"/>
      <c r="J17" s="47"/>
      <c r="K17" s="48"/>
      <c r="L17" s="49"/>
      <c r="M17" s="50">
        <f>M16-((G17+I17)*data!$B$22+(H17+J17)*data!$B$23)/100+L17</f>
        <v>50.039999999999992</v>
      </c>
      <c r="N17" s="51">
        <f>WEEKDAY($A17,2)</f>
        <v>4</v>
      </c>
      <c r="O17" s="52"/>
      <c r="P17" s="41"/>
      <c r="Q17" s="53"/>
      <c r="R17" s="41"/>
      <c r="S17" s="31"/>
      <c r="T17" s="31"/>
      <c r="U17" s="31"/>
      <c r="V17" s="31"/>
      <c r="W17" s="31"/>
      <c r="X17" s="31"/>
      <c r="Y17" s="31"/>
      <c r="Z17" s="31"/>
    </row>
    <row r="18" spans="1:26" s="43" customFormat="1" ht="11.25" x14ac:dyDescent="0.2">
      <c r="A18" s="164"/>
      <c r="B18" s="170"/>
      <c r="C18" s="170"/>
      <c r="D18" s="171"/>
      <c r="E18" s="31"/>
      <c r="F18" s="44">
        <f t="shared" si="0"/>
        <v>58440</v>
      </c>
      <c r="G18" s="45"/>
      <c r="H18" s="45"/>
      <c r="I18" s="46"/>
      <c r="J18" s="47"/>
      <c r="K18" s="48"/>
      <c r="L18" s="49"/>
      <c r="M18" s="50">
        <f>M17-((G18+I18)*data!$B$22+(H18+J18)*data!$B$23)/100+L18</f>
        <v>50.039999999999992</v>
      </c>
      <c r="N18" s="51">
        <f>WEEKDAY($A17,2)</f>
        <v>4</v>
      </c>
      <c r="O18" s="52"/>
      <c r="P18" s="41"/>
      <c r="Q18" s="53"/>
      <c r="R18" s="41"/>
      <c r="S18" s="31"/>
      <c r="T18" s="31"/>
      <c r="U18" s="31"/>
      <c r="V18" s="31"/>
      <c r="W18" s="31"/>
      <c r="X18" s="31"/>
      <c r="Y18" s="31"/>
      <c r="Z18" s="31"/>
    </row>
    <row r="19" spans="1:26" s="43" customFormat="1" ht="11.25" x14ac:dyDescent="0.2">
      <c r="A19" s="164">
        <f>A17+1</f>
        <v>41005</v>
      </c>
      <c r="B19" s="165"/>
      <c r="C19" s="165"/>
      <c r="D19" s="166"/>
      <c r="E19" s="31"/>
      <c r="F19" s="44">
        <f t="shared" si="0"/>
        <v>58440</v>
      </c>
      <c r="G19" s="45"/>
      <c r="H19" s="45"/>
      <c r="I19" s="46"/>
      <c r="J19" s="47"/>
      <c r="K19" s="48"/>
      <c r="L19" s="49"/>
      <c r="M19" s="50">
        <f>M18-((G19+I19)*data!$B$22+(H19+J19)*data!$B$23)/100+L19</f>
        <v>50.039999999999992</v>
      </c>
      <c r="N19" s="51">
        <f>WEEKDAY($A19,2)</f>
        <v>5</v>
      </c>
      <c r="O19" s="52"/>
      <c r="P19" s="41"/>
      <c r="Q19" s="53"/>
      <c r="R19" s="41"/>
      <c r="S19" s="31"/>
      <c r="T19" s="31"/>
      <c r="U19" s="31"/>
      <c r="V19" s="31"/>
      <c r="W19" s="31"/>
      <c r="X19" s="31"/>
      <c r="Y19" s="31"/>
      <c r="Z19" s="31"/>
    </row>
    <row r="20" spans="1:26" s="43" customFormat="1" ht="11.25" x14ac:dyDescent="0.2">
      <c r="A20" s="164"/>
      <c r="B20" s="170"/>
      <c r="C20" s="170"/>
      <c r="D20" s="171"/>
      <c r="E20" s="31"/>
      <c r="F20" s="44">
        <f t="shared" si="0"/>
        <v>58440</v>
      </c>
      <c r="G20" s="45"/>
      <c r="H20" s="45"/>
      <c r="I20" s="46"/>
      <c r="J20" s="47"/>
      <c r="K20" s="48"/>
      <c r="L20" s="49"/>
      <c r="M20" s="50">
        <f>M19-((G20+I20)*data!$B$22+(H20+J20)*data!$B$23)/100+L20</f>
        <v>50.039999999999992</v>
      </c>
      <c r="N20" s="51">
        <f>WEEKDAY($A19,2)</f>
        <v>5</v>
      </c>
      <c r="O20" s="52"/>
      <c r="P20" s="41"/>
      <c r="Q20" s="53"/>
      <c r="R20" s="41"/>
      <c r="S20" s="31"/>
      <c r="T20" s="31"/>
      <c r="U20" s="31"/>
      <c r="V20" s="31"/>
      <c r="W20" s="31"/>
      <c r="X20" s="31"/>
      <c r="Y20" s="31"/>
      <c r="Z20" s="31"/>
    </row>
    <row r="21" spans="1:26" s="43" customFormat="1" ht="11.25" x14ac:dyDescent="0.2">
      <c r="A21" s="164">
        <f>A19+1</f>
        <v>41006</v>
      </c>
      <c r="B21" s="165"/>
      <c r="C21" s="165"/>
      <c r="D21" s="166"/>
      <c r="E21" s="31"/>
      <c r="F21" s="44">
        <f t="shared" si="0"/>
        <v>58440</v>
      </c>
      <c r="G21" s="45"/>
      <c r="H21" s="45"/>
      <c r="I21" s="46"/>
      <c r="J21" s="47"/>
      <c r="K21" s="48"/>
      <c r="L21" s="49"/>
      <c r="M21" s="50">
        <f>M20-((G21+I21)*data!$B$22+(H21+J21)*data!$B$23)/100+L21</f>
        <v>50.039999999999992</v>
      </c>
      <c r="N21" s="51">
        <f>WEEKDAY($A21,2)</f>
        <v>6</v>
      </c>
      <c r="O21" s="52"/>
      <c r="P21" s="41"/>
      <c r="Q21" s="53"/>
      <c r="R21" s="41"/>
      <c r="S21" s="105">
        <v>38783</v>
      </c>
      <c r="T21" s="106" t="s">
        <v>55</v>
      </c>
      <c r="U21" s="106" t="s">
        <v>56</v>
      </c>
      <c r="V21" s="106">
        <v>38.090000000000003</v>
      </c>
      <c r="W21" s="106" t="s">
        <v>57</v>
      </c>
      <c r="X21" s="107">
        <v>1451.2</v>
      </c>
      <c r="Y21" s="31"/>
      <c r="Z21" s="31"/>
    </row>
    <row r="22" spans="1:26" s="43" customFormat="1" ht="11.25" x14ac:dyDescent="0.2">
      <c r="A22" s="164"/>
      <c r="B22" s="170"/>
      <c r="C22" s="170"/>
      <c r="D22" s="171"/>
      <c r="E22" s="31"/>
      <c r="F22" s="44">
        <f t="shared" si="0"/>
        <v>58440</v>
      </c>
      <c r="G22" s="45"/>
      <c r="H22" s="45"/>
      <c r="I22" s="46"/>
      <c r="J22" s="47"/>
      <c r="K22" s="48"/>
      <c r="L22" s="49"/>
      <c r="M22" s="50">
        <f>M21-((G22+I22)*data!$B$22+(H22+J22)*data!$B$23)/100+L22</f>
        <v>50.039999999999992</v>
      </c>
      <c r="N22" s="51">
        <f>WEEKDAY($A21,2)</f>
        <v>6</v>
      </c>
      <c r="O22" s="52"/>
      <c r="P22" s="41"/>
      <c r="Q22" s="53"/>
      <c r="R22" s="41"/>
      <c r="S22" s="108"/>
      <c r="T22" s="109"/>
      <c r="U22" s="106" t="s">
        <v>58</v>
      </c>
      <c r="V22" s="106">
        <v>26.06</v>
      </c>
      <c r="W22" s="106" t="s">
        <v>57</v>
      </c>
      <c r="X22" s="107">
        <v>1003.3</v>
      </c>
      <c r="Y22" s="31"/>
      <c r="Z22" s="31"/>
    </row>
    <row r="23" spans="1:26" s="43" customFormat="1" ht="11.25" x14ac:dyDescent="0.2">
      <c r="A23" s="164">
        <f>A21+1</f>
        <v>41007</v>
      </c>
      <c r="B23" s="165"/>
      <c r="C23" s="165"/>
      <c r="D23" s="166"/>
      <c r="E23" s="31"/>
      <c r="F23" s="44">
        <f t="shared" si="0"/>
        <v>58440</v>
      </c>
      <c r="G23" s="45"/>
      <c r="H23" s="45"/>
      <c r="I23" s="46"/>
      <c r="J23" s="47"/>
      <c r="K23" s="48"/>
      <c r="L23" s="49"/>
      <c r="M23" s="50">
        <f>M22-((G23+I23)*data!$B$22+(H23+J23)*data!$B$23)/100+L23</f>
        <v>50.039999999999992</v>
      </c>
      <c r="N23" s="51">
        <f>WEEKDAY($A23,2)</f>
        <v>7</v>
      </c>
      <c r="O23" s="52"/>
      <c r="P23" s="41"/>
      <c r="Q23" s="53"/>
      <c r="R23" s="41"/>
      <c r="S23" s="105">
        <v>38784</v>
      </c>
      <c r="T23" s="106" t="s">
        <v>55</v>
      </c>
      <c r="U23" s="106" t="s">
        <v>59</v>
      </c>
      <c r="V23" s="106">
        <v>33.619999999999997</v>
      </c>
      <c r="W23" s="106" t="s">
        <v>57</v>
      </c>
      <c r="X23" s="107">
        <v>1307.8</v>
      </c>
      <c r="Y23" s="31"/>
      <c r="Z23" s="31"/>
    </row>
    <row r="24" spans="1:26" s="43" customFormat="1" ht="11.25" x14ac:dyDescent="0.2">
      <c r="A24" s="164"/>
      <c r="B24" s="170"/>
      <c r="C24" s="170"/>
      <c r="D24" s="171"/>
      <c r="E24" s="31"/>
      <c r="F24" s="44">
        <f t="shared" si="0"/>
        <v>58440</v>
      </c>
      <c r="G24" s="45"/>
      <c r="H24" s="45"/>
      <c r="I24" s="46"/>
      <c r="J24" s="47"/>
      <c r="K24" s="48"/>
      <c r="L24" s="49"/>
      <c r="M24" s="50">
        <f>M23-((G24+I24)*data!$B$22+(H24+J24)*data!$B$23)/100+L24</f>
        <v>50.039999999999992</v>
      </c>
      <c r="N24" s="51">
        <f>WEEKDAY($A23,2)</f>
        <v>7</v>
      </c>
      <c r="O24" s="52"/>
      <c r="P24" s="41"/>
      <c r="Q24" s="53"/>
      <c r="R24" s="41"/>
      <c r="S24" s="31"/>
      <c r="T24" s="31"/>
      <c r="U24" s="31"/>
      <c r="V24" s="31"/>
      <c r="W24" s="31"/>
      <c r="X24" s="31"/>
      <c r="Y24" s="31"/>
      <c r="Z24" s="31"/>
    </row>
    <row r="25" spans="1:26" s="43" customFormat="1" ht="11.25" x14ac:dyDescent="0.2">
      <c r="A25" s="164">
        <f>A23+1</f>
        <v>41008</v>
      </c>
      <c r="B25" s="165"/>
      <c r="C25" s="165"/>
      <c r="D25" s="166"/>
      <c r="E25" s="31"/>
      <c r="F25" s="44">
        <f t="shared" si="0"/>
        <v>58440</v>
      </c>
      <c r="G25" s="45"/>
      <c r="H25" s="45"/>
      <c r="I25" s="46"/>
      <c r="J25" s="47"/>
      <c r="K25" s="48"/>
      <c r="L25" s="49"/>
      <c r="M25" s="50">
        <f>M24-((G25+I25)*data!$B$22+(H25+J25)*data!$B$23)/100+L25</f>
        <v>50.039999999999992</v>
      </c>
      <c r="N25" s="51">
        <f>WEEKDAY($A25,2)</f>
        <v>1</v>
      </c>
      <c r="O25" s="52"/>
      <c r="P25" s="41"/>
      <c r="Q25" s="53"/>
      <c r="R25" s="41"/>
      <c r="S25" s="31"/>
      <c r="T25" s="31"/>
      <c r="U25" s="31"/>
      <c r="V25" s="31"/>
      <c r="W25" s="31"/>
      <c r="X25" s="31"/>
      <c r="Y25" s="31"/>
      <c r="Z25" s="31"/>
    </row>
    <row r="26" spans="1:26" s="43" customFormat="1" ht="11.25" x14ac:dyDescent="0.2">
      <c r="A26" s="164"/>
      <c r="B26" s="170"/>
      <c r="C26" s="170"/>
      <c r="D26" s="171"/>
      <c r="E26" s="31"/>
      <c r="F26" s="44">
        <f t="shared" si="0"/>
        <v>58440</v>
      </c>
      <c r="G26" s="45"/>
      <c r="H26" s="45"/>
      <c r="I26" s="46"/>
      <c r="J26" s="47"/>
      <c r="K26" s="48"/>
      <c r="L26" s="49"/>
      <c r="M26" s="50">
        <f>M25-((G26+I26)*data!$B$22+(H26+J26)*data!$B$23)/100+L26</f>
        <v>50.039999999999992</v>
      </c>
      <c r="N26" s="51">
        <f>WEEKDAY($A25,2)</f>
        <v>1</v>
      </c>
      <c r="O26" s="52"/>
      <c r="P26" s="41"/>
      <c r="Q26" s="53"/>
      <c r="R26" s="41"/>
      <c r="S26" s="31"/>
      <c r="T26" s="31"/>
      <c r="U26" s="31"/>
      <c r="V26" s="31"/>
      <c r="W26" s="31"/>
      <c r="X26" s="31"/>
      <c r="Y26" s="31"/>
      <c r="Z26" s="31"/>
    </row>
    <row r="27" spans="1:26" s="43" customFormat="1" ht="11.25" x14ac:dyDescent="0.2">
      <c r="A27" s="164">
        <f>A25+1</f>
        <v>41009</v>
      </c>
      <c r="B27" s="170"/>
      <c r="C27" s="170"/>
      <c r="D27" s="171"/>
      <c r="E27" s="31"/>
      <c r="F27" s="44">
        <f t="shared" si="0"/>
        <v>58440</v>
      </c>
      <c r="G27" s="45"/>
      <c r="H27" s="45"/>
      <c r="I27" s="46"/>
      <c r="J27" s="47"/>
      <c r="K27" s="48"/>
      <c r="L27" s="49"/>
      <c r="M27" s="50">
        <f>M26-((G27+I27)*data!$B$22+(H27+J27)*data!$B$23)/100+L27</f>
        <v>50.039999999999992</v>
      </c>
      <c r="N27" s="51">
        <f>WEEKDAY($A27,2)</f>
        <v>2</v>
      </c>
      <c r="O27" s="52"/>
      <c r="P27" s="41"/>
      <c r="Q27" s="53"/>
      <c r="R27" s="41"/>
      <c r="S27" s="31"/>
      <c r="T27" s="31"/>
      <c r="U27" s="31"/>
      <c r="V27" s="31"/>
      <c r="W27" s="31"/>
      <c r="X27" s="31"/>
      <c r="Y27" s="31"/>
      <c r="Z27" s="31"/>
    </row>
    <row r="28" spans="1:26" s="43" customFormat="1" ht="11.25" x14ac:dyDescent="0.2">
      <c r="A28" s="164"/>
      <c r="B28" s="170"/>
      <c r="C28" s="170"/>
      <c r="D28" s="171"/>
      <c r="E28" s="31"/>
      <c r="F28" s="44">
        <f t="shared" si="0"/>
        <v>58440</v>
      </c>
      <c r="G28" s="45"/>
      <c r="H28" s="45"/>
      <c r="I28" s="46"/>
      <c r="J28" s="47"/>
      <c r="K28" s="48"/>
      <c r="L28" s="49"/>
      <c r="M28" s="50">
        <f>M27-((G28+I28)*data!$B$22+(H28+J28)*data!$B$23)/100+L28</f>
        <v>50.039999999999992</v>
      </c>
      <c r="N28" s="51">
        <f>WEEKDAY($A27,2)</f>
        <v>2</v>
      </c>
      <c r="O28" s="52"/>
      <c r="P28" s="41"/>
      <c r="Q28" s="53"/>
      <c r="R28" s="41"/>
      <c r="S28" s="31"/>
      <c r="T28" s="31"/>
      <c r="U28" s="31"/>
      <c r="V28" s="31"/>
      <c r="W28" s="31"/>
      <c r="X28" s="31"/>
      <c r="Y28" s="31"/>
      <c r="Z28" s="31"/>
    </row>
    <row r="29" spans="1:26" s="43" customFormat="1" ht="11.25" x14ac:dyDescent="0.2">
      <c r="A29" s="164">
        <f>A27+1</f>
        <v>41010</v>
      </c>
      <c r="B29" s="170"/>
      <c r="C29" s="170"/>
      <c r="D29" s="171"/>
      <c r="E29" s="31"/>
      <c r="F29" s="44">
        <f t="shared" si="0"/>
        <v>58440</v>
      </c>
      <c r="G29" s="45"/>
      <c r="H29" s="45"/>
      <c r="I29" s="46"/>
      <c r="J29" s="47"/>
      <c r="K29" s="48"/>
      <c r="L29" s="49"/>
      <c r="M29" s="50">
        <f>M28-((G29+I29)*data!$B$22+(H29+J29)*data!$B$23)/100+L29</f>
        <v>50.039999999999992</v>
      </c>
      <c r="N29" s="51">
        <f>WEEKDAY($A29,2)</f>
        <v>3</v>
      </c>
      <c r="O29" s="52"/>
      <c r="P29" s="41"/>
      <c r="Q29" s="53"/>
      <c r="R29" s="41"/>
      <c r="S29" s="31"/>
      <c r="T29" s="31"/>
      <c r="U29" s="31"/>
      <c r="V29" s="31"/>
      <c r="W29" s="31"/>
      <c r="X29" s="31"/>
      <c r="Y29" s="31"/>
      <c r="Z29" s="31"/>
    </row>
    <row r="30" spans="1:26" s="43" customFormat="1" ht="11.25" x14ac:dyDescent="0.2">
      <c r="A30" s="164"/>
      <c r="B30" s="170"/>
      <c r="C30" s="170"/>
      <c r="D30" s="171"/>
      <c r="E30" s="31"/>
      <c r="F30" s="44">
        <f t="shared" si="0"/>
        <v>58440</v>
      </c>
      <c r="G30" s="45"/>
      <c r="H30" s="45"/>
      <c r="I30" s="46"/>
      <c r="J30" s="47"/>
      <c r="K30" s="48"/>
      <c r="L30" s="49"/>
      <c r="M30" s="50">
        <f>M29-((G30+I30)*data!$B$22+(H30+J30)*data!$B$23)/100+L30</f>
        <v>50.039999999999992</v>
      </c>
      <c r="N30" s="51">
        <f>WEEKDAY($A29,2)</f>
        <v>3</v>
      </c>
      <c r="O30" s="52"/>
      <c r="P30" s="41"/>
      <c r="Q30" s="53"/>
      <c r="R30" s="41"/>
      <c r="S30" s="31"/>
      <c r="T30" s="31"/>
      <c r="U30" s="31"/>
      <c r="V30" s="31"/>
      <c r="W30" s="31"/>
      <c r="X30" s="31"/>
      <c r="Y30" s="31"/>
      <c r="Z30" s="31"/>
    </row>
    <row r="31" spans="1:26" s="43" customFormat="1" ht="11.25" x14ac:dyDescent="0.2">
      <c r="A31" s="164">
        <f>A29+1</f>
        <v>41011</v>
      </c>
      <c r="B31" s="165"/>
      <c r="C31" s="165"/>
      <c r="D31" s="166"/>
      <c r="E31" s="31"/>
      <c r="F31" s="44">
        <f t="shared" si="0"/>
        <v>58440</v>
      </c>
      <c r="G31" s="45"/>
      <c r="H31" s="45"/>
      <c r="I31" s="46"/>
      <c r="J31" s="47"/>
      <c r="K31" s="48"/>
      <c r="L31" s="49"/>
      <c r="M31" s="50">
        <f>M30-((G31+I31)*data!$B$22+(H31+J31)*data!$B$23)/100+L31</f>
        <v>50.039999999999992</v>
      </c>
      <c r="N31" s="51">
        <f>WEEKDAY($A31,2)</f>
        <v>4</v>
      </c>
      <c r="O31" s="52"/>
      <c r="P31" s="41"/>
      <c r="Q31" s="53"/>
      <c r="R31" s="41"/>
      <c r="S31" s="31"/>
      <c r="T31" s="31"/>
      <c r="U31" s="31"/>
      <c r="V31" s="31"/>
      <c r="W31" s="31"/>
      <c r="X31" s="31"/>
      <c r="Y31" s="31"/>
      <c r="Z31" s="31"/>
    </row>
    <row r="32" spans="1:26" s="43" customFormat="1" ht="11.25" x14ac:dyDescent="0.2">
      <c r="A32" s="164"/>
      <c r="B32" s="170"/>
      <c r="C32" s="170"/>
      <c r="D32" s="171"/>
      <c r="E32" s="31"/>
      <c r="F32" s="44">
        <f t="shared" si="0"/>
        <v>58440</v>
      </c>
      <c r="G32" s="45"/>
      <c r="H32" s="45"/>
      <c r="I32" s="46"/>
      <c r="J32" s="47"/>
      <c r="K32" s="48"/>
      <c r="L32" s="49"/>
      <c r="M32" s="50">
        <f>M31-((G32+I32)*data!$B$22+(H32+J32)*data!$B$23)/100+L32</f>
        <v>50.039999999999992</v>
      </c>
      <c r="N32" s="51">
        <f>WEEKDAY($A31,2)</f>
        <v>4</v>
      </c>
      <c r="O32" s="52"/>
      <c r="P32" s="41"/>
      <c r="Q32" s="53"/>
      <c r="R32" s="41"/>
      <c r="S32" s="31"/>
      <c r="T32" s="31"/>
      <c r="U32" s="31"/>
      <c r="V32" s="31"/>
      <c r="W32" s="31"/>
      <c r="X32" s="31"/>
      <c r="Y32" s="31"/>
      <c r="Z32" s="31"/>
    </row>
    <row r="33" spans="1:26" s="43" customFormat="1" ht="11.25" x14ac:dyDescent="0.2">
      <c r="A33" s="164">
        <f>A31+1</f>
        <v>41012</v>
      </c>
      <c r="B33" s="165"/>
      <c r="C33" s="165"/>
      <c r="D33" s="166"/>
      <c r="E33" s="31"/>
      <c r="F33" s="44">
        <f t="shared" si="0"/>
        <v>58440</v>
      </c>
      <c r="G33" s="45"/>
      <c r="H33" s="45"/>
      <c r="I33" s="46"/>
      <c r="J33" s="47"/>
      <c r="K33" s="48"/>
      <c r="L33" s="49"/>
      <c r="M33" s="50">
        <f>M32-((G33+I33)*data!$B$22+(H33+J33)*data!$B$23)/100+L33</f>
        <v>50.039999999999992</v>
      </c>
      <c r="N33" s="51">
        <f>WEEKDAY($A33,2)</f>
        <v>5</v>
      </c>
      <c r="O33" s="52"/>
      <c r="P33" s="41"/>
      <c r="Q33" s="53"/>
      <c r="R33" s="41"/>
      <c r="S33" s="31"/>
      <c r="T33" s="31"/>
      <c r="U33" s="31"/>
      <c r="V33" s="31"/>
      <c r="W33" s="31"/>
      <c r="X33" s="31"/>
      <c r="Y33" s="31"/>
      <c r="Z33" s="31"/>
    </row>
    <row r="34" spans="1:26" s="43" customFormat="1" ht="11.25" x14ac:dyDescent="0.2">
      <c r="A34" s="164"/>
      <c r="B34" s="170"/>
      <c r="C34" s="170"/>
      <c r="D34" s="171"/>
      <c r="E34" s="31"/>
      <c r="F34" s="44">
        <f t="shared" si="0"/>
        <v>58440</v>
      </c>
      <c r="G34" s="45"/>
      <c r="H34" s="45"/>
      <c r="I34" s="46"/>
      <c r="J34" s="47"/>
      <c r="K34" s="48"/>
      <c r="L34" s="49"/>
      <c r="M34" s="50">
        <f>M33-((G34+I34)*data!$B$22+(H34+J34)*data!$B$23)/100+L34</f>
        <v>50.039999999999992</v>
      </c>
      <c r="N34" s="51">
        <f>WEEKDAY($A33,2)</f>
        <v>5</v>
      </c>
      <c r="O34" s="52"/>
      <c r="P34" s="41"/>
      <c r="Q34" s="53"/>
      <c r="R34" s="41"/>
      <c r="S34" s="31"/>
      <c r="T34" s="31"/>
      <c r="U34" s="31"/>
      <c r="V34" s="31"/>
      <c r="W34" s="31"/>
      <c r="X34" s="31"/>
      <c r="Y34" s="31"/>
      <c r="Z34" s="31"/>
    </row>
    <row r="35" spans="1:26" s="43" customFormat="1" ht="11.25" x14ac:dyDescent="0.2">
      <c r="A35" s="164">
        <f>A33+1</f>
        <v>41013</v>
      </c>
      <c r="B35" s="165"/>
      <c r="C35" s="165"/>
      <c r="D35" s="166"/>
      <c r="E35" s="31"/>
      <c r="F35" s="44">
        <f t="shared" si="0"/>
        <v>58440</v>
      </c>
      <c r="G35" s="45"/>
      <c r="H35" s="45"/>
      <c r="I35" s="46"/>
      <c r="J35" s="47"/>
      <c r="K35" s="48"/>
      <c r="L35" s="49"/>
      <c r="M35" s="50">
        <f>M34-((G35+I35)*data!$B$22+(H35+J35)*data!$B$23)/100+L35</f>
        <v>50.039999999999992</v>
      </c>
      <c r="N35" s="51">
        <f>WEEKDAY($A35,2)</f>
        <v>6</v>
      </c>
      <c r="O35" s="52"/>
      <c r="P35" s="41"/>
      <c r="Q35" s="53"/>
      <c r="R35" s="41"/>
      <c r="S35" s="31"/>
      <c r="T35" s="31"/>
      <c r="U35" s="31"/>
      <c r="V35" s="31"/>
      <c r="W35" s="31"/>
      <c r="X35" s="31"/>
      <c r="Y35" s="31"/>
      <c r="Z35" s="31"/>
    </row>
    <row r="36" spans="1:26" s="43" customFormat="1" ht="11.25" x14ac:dyDescent="0.2">
      <c r="A36" s="164"/>
      <c r="B36" s="170"/>
      <c r="C36" s="170"/>
      <c r="D36" s="171"/>
      <c r="E36" s="31"/>
      <c r="F36" s="44">
        <f t="shared" si="0"/>
        <v>58440</v>
      </c>
      <c r="G36" s="45"/>
      <c r="H36" s="45"/>
      <c r="I36" s="46"/>
      <c r="J36" s="47"/>
      <c r="K36" s="48"/>
      <c r="L36" s="49"/>
      <c r="M36" s="50">
        <f>M35-((G36+I36)*data!$B$22+(H36+J36)*data!$B$23)/100+L36</f>
        <v>50.039999999999992</v>
      </c>
      <c r="N36" s="51">
        <f>WEEKDAY($A35,2)</f>
        <v>6</v>
      </c>
      <c r="O36" s="52"/>
      <c r="P36" s="41"/>
      <c r="Q36" s="53"/>
      <c r="R36" s="41"/>
      <c r="S36" s="31"/>
      <c r="T36" s="31"/>
      <c r="U36" s="31"/>
      <c r="V36" s="31"/>
      <c r="W36" s="31"/>
      <c r="X36" s="31"/>
      <c r="Y36" s="31"/>
      <c r="Z36" s="31"/>
    </row>
    <row r="37" spans="1:26" s="43" customFormat="1" ht="11.25" x14ac:dyDescent="0.2">
      <c r="A37" s="164">
        <f>A35+1</f>
        <v>41014</v>
      </c>
      <c r="B37" s="165"/>
      <c r="C37" s="165"/>
      <c r="D37" s="166"/>
      <c r="E37" s="31"/>
      <c r="F37" s="44">
        <f t="shared" si="0"/>
        <v>58440</v>
      </c>
      <c r="G37" s="45"/>
      <c r="H37" s="45"/>
      <c r="I37" s="46"/>
      <c r="J37" s="47"/>
      <c r="K37" s="48"/>
      <c r="L37" s="49"/>
      <c r="M37" s="50">
        <f>M36-((G37+I37)*data!$B$22+(H37+J37)*data!$B$23)/100+L37</f>
        <v>50.039999999999992</v>
      </c>
      <c r="N37" s="51">
        <f>WEEKDAY($A37,2)</f>
        <v>7</v>
      </c>
      <c r="O37" s="52"/>
      <c r="P37" s="41"/>
      <c r="Q37" s="53"/>
      <c r="R37" s="41"/>
      <c r="S37" s="31"/>
      <c r="T37" s="31"/>
      <c r="U37" s="31"/>
      <c r="V37" s="31"/>
      <c r="W37" s="31"/>
      <c r="X37" s="31"/>
      <c r="Y37" s="31"/>
      <c r="Z37" s="31"/>
    </row>
    <row r="38" spans="1:26" s="43" customFormat="1" ht="11.25" x14ac:dyDescent="0.2">
      <c r="A38" s="164"/>
      <c r="B38" s="170"/>
      <c r="C38" s="170"/>
      <c r="D38" s="171"/>
      <c r="E38" s="31"/>
      <c r="F38" s="44">
        <f t="shared" si="0"/>
        <v>58440</v>
      </c>
      <c r="G38" s="45"/>
      <c r="H38" s="45"/>
      <c r="I38" s="46"/>
      <c r="J38" s="47"/>
      <c r="K38" s="48"/>
      <c r="L38" s="49"/>
      <c r="M38" s="50">
        <f>M37-((G38+I38)*data!$B$22+(H38+J38)*data!$B$23)/100+L38</f>
        <v>50.039999999999992</v>
      </c>
      <c r="N38" s="51">
        <f>WEEKDAY($A37,2)</f>
        <v>7</v>
      </c>
      <c r="O38" s="52"/>
      <c r="P38" s="41"/>
      <c r="Q38" s="53"/>
      <c r="R38" s="41"/>
      <c r="S38" s="31"/>
      <c r="T38" s="31"/>
      <c r="U38" s="31"/>
      <c r="V38" s="31"/>
      <c r="W38" s="31"/>
      <c r="X38" s="31"/>
      <c r="Y38" s="31"/>
      <c r="Z38" s="31"/>
    </row>
    <row r="39" spans="1:26" s="43" customFormat="1" ht="11.25" x14ac:dyDescent="0.2">
      <c r="A39" s="164">
        <f>A37+1</f>
        <v>41015</v>
      </c>
      <c r="B39" s="165"/>
      <c r="C39" s="165"/>
      <c r="D39" s="166"/>
      <c r="E39" s="31"/>
      <c r="F39" s="44">
        <f t="shared" si="0"/>
        <v>58440</v>
      </c>
      <c r="G39" s="45"/>
      <c r="H39" s="45"/>
      <c r="I39" s="46"/>
      <c r="J39" s="47"/>
      <c r="K39" s="48"/>
      <c r="L39" s="49"/>
      <c r="M39" s="50">
        <f>M38-((G39+I39)*data!$B$22+(H39+J39)*data!$B$23)/100+L39</f>
        <v>50.039999999999992</v>
      </c>
      <c r="N39" s="51">
        <f>WEEKDAY($A39,2)</f>
        <v>1</v>
      </c>
      <c r="O39" s="52"/>
      <c r="P39" s="41"/>
      <c r="Q39" s="53"/>
      <c r="R39" s="41"/>
      <c r="S39" s="31"/>
      <c r="T39" s="31"/>
      <c r="U39" s="31"/>
      <c r="V39" s="31"/>
      <c r="W39" s="31"/>
      <c r="X39" s="31"/>
      <c r="Y39" s="31"/>
      <c r="Z39" s="31"/>
    </row>
    <row r="40" spans="1:26" s="43" customFormat="1" ht="11.25" x14ac:dyDescent="0.2">
      <c r="A40" s="164"/>
      <c r="B40" s="170"/>
      <c r="C40" s="170"/>
      <c r="D40" s="171"/>
      <c r="E40" s="31"/>
      <c r="F40" s="44">
        <f t="shared" si="0"/>
        <v>58440</v>
      </c>
      <c r="G40" s="45"/>
      <c r="H40" s="45"/>
      <c r="I40" s="46"/>
      <c r="J40" s="47"/>
      <c r="K40" s="48"/>
      <c r="L40" s="49"/>
      <c r="M40" s="50">
        <f>M39-((G40+I40)*data!$B$22+(H40+J40)*data!$B$23)/100+L40</f>
        <v>50.039999999999992</v>
      </c>
      <c r="N40" s="51">
        <f>WEEKDAY($A39,2)</f>
        <v>1</v>
      </c>
      <c r="O40" s="52"/>
      <c r="P40" s="41"/>
      <c r="Q40" s="53"/>
      <c r="R40" s="41"/>
      <c r="S40" s="31"/>
      <c r="T40" s="31"/>
      <c r="U40" s="31"/>
      <c r="V40" s="31"/>
      <c r="W40" s="31"/>
      <c r="X40" s="31"/>
      <c r="Y40" s="31"/>
      <c r="Z40" s="31"/>
    </row>
    <row r="41" spans="1:26" s="43" customFormat="1" ht="11.25" x14ac:dyDescent="0.2">
      <c r="A41" s="164">
        <f>A39+1</f>
        <v>41016</v>
      </c>
      <c r="B41" s="170"/>
      <c r="C41" s="170"/>
      <c r="D41" s="171"/>
      <c r="E41" s="31"/>
      <c r="F41" s="44">
        <f t="shared" si="0"/>
        <v>58440</v>
      </c>
      <c r="G41" s="45"/>
      <c r="H41" s="45"/>
      <c r="I41" s="46"/>
      <c r="J41" s="47"/>
      <c r="K41" s="48"/>
      <c r="L41" s="49"/>
      <c r="M41" s="50">
        <f>M40-((G41+I41)*data!$B$22+(H41+J41)*data!$B$23)/100+L41</f>
        <v>50.039999999999992</v>
      </c>
      <c r="N41" s="51">
        <f>WEEKDAY($A41,2)</f>
        <v>2</v>
      </c>
      <c r="O41" s="52"/>
      <c r="P41" s="41"/>
      <c r="Q41" s="53"/>
      <c r="R41" s="41"/>
      <c r="S41" s="31"/>
      <c r="T41" s="31"/>
      <c r="U41" s="31"/>
      <c r="V41" s="31"/>
      <c r="W41" s="31"/>
      <c r="X41" s="31"/>
      <c r="Y41" s="31"/>
      <c r="Z41" s="31"/>
    </row>
    <row r="42" spans="1:26" s="43" customFormat="1" ht="11.25" x14ac:dyDescent="0.2">
      <c r="A42" s="164"/>
      <c r="B42" s="170"/>
      <c r="C42" s="170"/>
      <c r="D42" s="171"/>
      <c r="E42" s="31"/>
      <c r="F42" s="44">
        <f t="shared" si="0"/>
        <v>58440</v>
      </c>
      <c r="G42" s="45"/>
      <c r="H42" s="45"/>
      <c r="I42" s="46"/>
      <c r="J42" s="47"/>
      <c r="K42" s="48"/>
      <c r="L42" s="49"/>
      <c r="M42" s="50">
        <f>M41-((G42+I42)*data!$B$22+(H42+J42)*data!$B$23)/100+L42</f>
        <v>50.039999999999992</v>
      </c>
      <c r="N42" s="51">
        <f>WEEKDAY($A41,2)</f>
        <v>2</v>
      </c>
      <c r="O42" s="52"/>
      <c r="P42" s="41"/>
      <c r="Q42" s="53"/>
      <c r="R42" s="41"/>
      <c r="S42" s="31"/>
      <c r="T42" s="31"/>
      <c r="U42" s="31"/>
      <c r="V42" s="31"/>
      <c r="W42" s="31"/>
      <c r="X42" s="31"/>
      <c r="Y42" s="31"/>
      <c r="Z42" s="31"/>
    </row>
    <row r="43" spans="1:26" s="43" customFormat="1" ht="11.25" x14ac:dyDescent="0.2">
      <c r="A43" s="164">
        <f>A41+1</f>
        <v>41017</v>
      </c>
      <c r="B43" s="170"/>
      <c r="C43" s="170"/>
      <c r="D43" s="171"/>
      <c r="E43" s="31"/>
      <c r="F43" s="44">
        <f t="shared" si="0"/>
        <v>58440</v>
      </c>
      <c r="G43" s="45"/>
      <c r="H43" s="45"/>
      <c r="I43" s="46"/>
      <c r="J43" s="47"/>
      <c r="K43" s="48"/>
      <c r="L43" s="49"/>
      <c r="M43" s="50">
        <f>M42-((G43+I43)*data!$B$22+(H43+J43)*data!$B$23)/100+L43</f>
        <v>50.039999999999992</v>
      </c>
      <c r="N43" s="51">
        <f>WEEKDAY($A43,2)</f>
        <v>3</v>
      </c>
      <c r="O43" s="52"/>
      <c r="P43" s="41"/>
      <c r="Q43" s="53"/>
      <c r="R43" s="41"/>
      <c r="S43" s="31"/>
      <c r="T43" s="31"/>
      <c r="U43" s="31"/>
      <c r="V43" s="31"/>
      <c r="W43" s="31"/>
      <c r="X43" s="31"/>
      <c r="Y43" s="31"/>
      <c r="Z43" s="31"/>
    </row>
    <row r="44" spans="1:26" s="43" customFormat="1" ht="11.25" x14ac:dyDescent="0.2">
      <c r="A44" s="164"/>
      <c r="B44" s="170"/>
      <c r="C44" s="170"/>
      <c r="D44" s="171"/>
      <c r="E44" s="31"/>
      <c r="F44" s="44">
        <f t="shared" si="0"/>
        <v>58440</v>
      </c>
      <c r="G44" s="45"/>
      <c r="H44" s="45"/>
      <c r="I44" s="46"/>
      <c r="J44" s="47"/>
      <c r="K44" s="48"/>
      <c r="L44" s="49"/>
      <c r="M44" s="50">
        <f>M43-((G44+I44)*data!$B$22+(H44+J44)*data!$B$23)/100+L44</f>
        <v>50.039999999999992</v>
      </c>
      <c r="N44" s="51">
        <f>WEEKDAY($A43,2)</f>
        <v>3</v>
      </c>
      <c r="O44" s="52"/>
      <c r="P44" s="41"/>
      <c r="Q44" s="53"/>
      <c r="R44" s="41"/>
      <c r="S44" s="31"/>
      <c r="T44" s="31"/>
      <c r="U44" s="31"/>
      <c r="V44" s="31"/>
      <c r="W44" s="31"/>
      <c r="X44" s="31"/>
      <c r="Y44" s="31"/>
      <c r="Z44" s="31"/>
    </row>
    <row r="45" spans="1:26" s="43" customFormat="1" ht="11.25" x14ac:dyDescent="0.2">
      <c r="A45" s="164">
        <f>A43+1</f>
        <v>41018</v>
      </c>
      <c r="B45" s="165"/>
      <c r="C45" s="165"/>
      <c r="D45" s="166"/>
      <c r="E45" s="31"/>
      <c r="F45" s="44">
        <f t="shared" si="0"/>
        <v>58440</v>
      </c>
      <c r="G45" s="45"/>
      <c r="H45" s="45"/>
      <c r="I45" s="46"/>
      <c r="J45" s="47"/>
      <c r="K45" s="48"/>
      <c r="L45" s="49"/>
      <c r="M45" s="50">
        <f>M44-((G45+I45)*data!$B$22+(H45+J45)*data!$B$23)/100+L45</f>
        <v>50.039999999999992</v>
      </c>
      <c r="N45" s="51">
        <f>WEEKDAY($A45,2)</f>
        <v>4</v>
      </c>
      <c r="O45" s="52"/>
      <c r="P45" s="41"/>
      <c r="Q45" s="53"/>
      <c r="R45" s="41"/>
      <c r="S45" s="31"/>
      <c r="T45" s="31"/>
      <c r="U45" s="31"/>
      <c r="V45" s="31"/>
      <c r="W45" s="31"/>
      <c r="X45" s="31"/>
      <c r="Y45" s="31"/>
      <c r="Z45" s="31"/>
    </row>
    <row r="46" spans="1:26" s="43" customFormat="1" ht="11.25" x14ac:dyDescent="0.2">
      <c r="A46" s="164"/>
      <c r="B46" s="170"/>
      <c r="C46" s="170"/>
      <c r="D46" s="171"/>
      <c r="E46" s="31"/>
      <c r="F46" s="44">
        <f t="shared" si="0"/>
        <v>58440</v>
      </c>
      <c r="G46" s="45"/>
      <c r="H46" s="45"/>
      <c r="I46" s="46"/>
      <c r="J46" s="47"/>
      <c r="K46" s="48"/>
      <c r="L46" s="49"/>
      <c r="M46" s="50">
        <f>M45-((G46+I46)*data!$B$22+(H46+J46)*data!$B$23)/100+L46</f>
        <v>50.039999999999992</v>
      </c>
      <c r="N46" s="51">
        <f>WEEKDAY($A45,2)</f>
        <v>4</v>
      </c>
      <c r="O46" s="52"/>
      <c r="P46" s="41"/>
      <c r="Q46" s="53"/>
      <c r="R46" s="41"/>
      <c r="S46" s="31"/>
      <c r="T46" s="31"/>
      <c r="U46" s="31"/>
      <c r="V46" s="31"/>
      <c r="W46" s="31"/>
      <c r="X46" s="31"/>
      <c r="Y46" s="31"/>
      <c r="Z46" s="31"/>
    </row>
    <row r="47" spans="1:26" s="43" customFormat="1" ht="11.25" x14ac:dyDescent="0.2">
      <c r="A47" s="164">
        <f>A45+1</f>
        <v>41019</v>
      </c>
      <c r="B47" s="165"/>
      <c r="C47" s="165"/>
      <c r="D47" s="166"/>
      <c r="E47" s="31"/>
      <c r="F47" s="44">
        <f t="shared" si="0"/>
        <v>58440</v>
      </c>
      <c r="G47" s="45"/>
      <c r="H47" s="45"/>
      <c r="I47" s="46"/>
      <c r="J47" s="47"/>
      <c r="K47" s="48"/>
      <c r="L47" s="49"/>
      <c r="M47" s="50">
        <f>M46-((G47+I47)*data!$B$22+(H47+J47)*data!$B$23)/100+L47</f>
        <v>50.039999999999992</v>
      </c>
      <c r="N47" s="51">
        <f>WEEKDAY($A47,2)</f>
        <v>5</v>
      </c>
      <c r="O47" s="52"/>
      <c r="P47" s="41"/>
      <c r="Q47" s="53"/>
      <c r="R47" s="41"/>
      <c r="S47" s="31"/>
      <c r="T47" s="31"/>
      <c r="U47" s="31"/>
      <c r="V47" s="31"/>
      <c r="W47" s="31"/>
      <c r="X47" s="31"/>
      <c r="Y47" s="31"/>
      <c r="Z47" s="31"/>
    </row>
    <row r="48" spans="1:26" s="43" customFormat="1" ht="11.25" x14ac:dyDescent="0.2">
      <c r="A48" s="164"/>
      <c r="B48" s="170"/>
      <c r="C48" s="170"/>
      <c r="D48" s="171"/>
      <c r="E48" s="31"/>
      <c r="F48" s="44">
        <f t="shared" si="0"/>
        <v>58440</v>
      </c>
      <c r="G48" s="45"/>
      <c r="H48" s="45"/>
      <c r="I48" s="46"/>
      <c r="J48" s="47"/>
      <c r="K48" s="48"/>
      <c r="L48" s="49"/>
      <c r="M48" s="50">
        <f>M47-((G48+I48)*data!$B$22+(H48+J48)*data!$B$23)/100+L48</f>
        <v>50.039999999999992</v>
      </c>
      <c r="N48" s="51">
        <f>WEEKDAY($A47,2)</f>
        <v>5</v>
      </c>
      <c r="O48" s="52"/>
      <c r="P48" s="41"/>
      <c r="Q48" s="53"/>
      <c r="R48" s="41"/>
      <c r="S48" s="31"/>
      <c r="T48" s="31"/>
      <c r="U48" s="31"/>
      <c r="V48" s="31"/>
      <c r="W48" s="31"/>
      <c r="X48" s="31"/>
      <c r="Y48" s="31"/>
      <c r="Z48" s="31"/>
    </row>
    <row r="49" spans="1:26" s="43" customFormat="1" ht="11.25" x14ac:dyDescent="0.2">
      <c r="A49" s="164">
        <f>A47+1</f>
        <v>41020</v>
      </c>
      <c r="B49" s="165"/>
      <c r="C49" s="165"/>
      <c r="D49" s="166"/>
      <c r="E49" s="31"/>
      <c r="F49" s="44">
        <f t="shared" si="0"/>
        <v>58440</v>
      </c>
      <c r="G49" s="45"/>
      <c r="H49" s="45"/>
      <c r="I49" s="46"/>
      <c r="J49" s="47"/>
      <c r="K49" s="48"/>
      <c r="L49" s="49"/>
      <c r="M49" s="50">
        <f>M48-((G49+I49)*data!$B$22+(H49+J49)*data!$B$23)/100+L49</f>
        <v>50.039999999999992</v>
      </c>
      <c r="N49" s="51">
        <f>WEEKDAY($A49,2)</f>
        <v>6</v>
      </c>
      <c r="O49" s="52"/>
      <c r="P49" s="41"/>
      <c r="Q49" s="53"/>
      <c r="R49" s="41"/>
      <c r="S49" s="31"/>
      <c r="T49" s="31"/>
      <c r="U49" s="31"/>
      <c r="V49" s="31"/>
      <c r="W49" s="31"/>
      <c r="X49" s="31"/>
      <c r="Y49" s="31"/>
      <c r="Z49" s="31"/>
    </row>
    <row r="50" spans="1:26" s="43" customFormat="1" ht="11.25" x14ac:dyDescent="0.2">
      <c r="A50" s="164"/>
      <c r="B50" s="170"/>
      <c r="C50" s="170"/>
      <c r="D50" s="171"/>
      <c r="E50" s="31"/>
      <c r="F50" s="44">
        <f t="shared" si="0"/>
        <v>58440</v>
      </c>
      <c r="G50" s="45"/>
      <c r="H50" s="45"/>
      <c r="I50" s="46"/>
      <c r="J50" s="47"/>
      <c r="K50" s="48"/>
      <c r="L50" s="49"/>
      <c r="M50" s="50">
        <f>M49-((G50+I50)*data!$B$22+(H50+J50)*data!$B$23)/100+L50</f>
        <v>50.039999999999992</v>
      </c>
      <c r="N50" s="51">
        <f>WEEKDAY($A49,2)</f>
        <v>6</v>
      </c>
      <c r="O50" s="52"/>
      <c r="P50" s="41"/>
      <c r="Q50" s="53"/>
      <c r="R50" s="41"/>
      <c r="S50" s="31"/>
      <c r="T50" s="31"/>
      <c r="U50" s="31"/>
      <c r="V50" s="31"/>
      <c r="W50" s="31"/>
      <c r="X50" s="31"/>
      <c r="Y50" s="31"/>
      <c r="Z50" s="31"/>
    </row>
    <row r="51" spans="1:26" s="43" customFormat="1" ht="11.25" x14ac:dyDescent="0.2">
      <c r="A51" s="164">
        <f>A49+1</f>
        <v>41021</v>
      </c>
      <c r="B51" s="165"/>
      <c r="C51" s="165"/>
      <c r="D51" s="166"/>
      <c r="E51" s="31"/>
      <c r="F51" s="44">
        <f t="shared" si="0"/>
        <v>58440</v>
      </c>
      <c r="G51" s="45"/>
      <c r="H51" s="45"/>
      <c r="I51" s="46"/>
      <c r="J51" s="47"/>
      <c r="K51" s="48"/>
      <c r="L51" s="49"/>
      <c r="M51" s="50">
        <f>M50-((G51+I51)*data!$B$22+(H51+J51)*data!$B$23)/100+L51</f>
        <v>50.039999999999992</v>
      </c>
      <c r="N51" s="51">
        <f>WEEKDAY($A51,2)</f>
        <v>7</v>
      </c>
      <c r="O51" s="52"/>
      <c r="P51" s="41"/>
      <c r="Q51" s="53"/>
      <c r="R51" s="41"/>
      <c r="S51" s="31"/>
      <c r="T51" s="31"/>
      <c r="U51" s="31"/>
      <c r="V51" s="31"/>
      <c r="W51" s="31"/>
      <c r="X51" s="31"/>
      <c r="Y51" s="31"/>
      <c r="Z51" s="31"/>
    </row>
    <row r="52" spans="1:26" s="43" customFormat="1" ht="11.25" x14ac:dyDescent="0.2">
      <c r="A52" s="164"/>
      <c r="B52" s="170"/>
      <c r="C52" s="170"/>
      <c r="D52" s="171"/>
      <c r="E52" s="31"/>
      <c r="F52" s="44">
        <f t="shared" si="0"/>
        <v>58440</v>
      </c>
      <c r="G52" s="45"/>
      <c r="H52" s="45"/>
      <c r="I52" s="46"/>
      <c r="J52" s="47"/>
      <c r="K52" s="48"/>
      <c r="L52" s="49"/>
      <c r="M52" s="50">
        <f>M51-((G52+I52)*data!$B$22+(H52+J52)*data!$B$23)/100+L52</f>
        <v>50.039999999999992</v>
      </c>
      <c r="N52" s="51">
        <f>WEEKDAY($A51,2)</f>
        <v>7</v>
      </c>
      <c r="O52" s="52"/>
      <c r="P52" s="41"/>
      <c r="Q52" s="53"/>
      <c r="R52" s="41"/>
      <c r="S52" s="31"/>
      <c r="T52" s="31"/>
      <c r="U52" s="31"/>
      <c r="V52" s="31"/>
      <c r="W52" s="31"/>
      <c r="X52" s="31"/>
      <c r="Y52" s="31"/>
      <c r="Z52" s="31"/>
    </row>
    <row r="53" spans="1:26" s="43" customFormat="1" ht="11.25" x14ac:dyDescent="0.2">
      <c r="A53" s="164">
        <f>A51+1</f>
        <v>41022</v>
      </c>
      <c r="B53" s="165"/>
      <c r="C53" s="165"/>
      <c r="D53" s="166"/>
      <c r="E53" s="31"/>
      <c r="F53" s="44">
        <f t="shared" si="0"/>
        <v>58440</v>
      </c>
      <c r="G53" s="45"/>
      <c r="H53" s="45"/>
      <c r="I53" s="46"/>
      <c r="J53" s="47"/>
      <c r="K53" s="48"/>
      <c r="L53" s="49"/>
      <c r="M53" s="50">
        <f>M52-((G53+I53)*data!$B$22+(H53+J53)*data!$B$23)/100+L53</f>
        <v>50.039999999999992</v>
      </c>
      <c r="N53" s="51">
        <f>WEEKDAY($A53,2)</f>
        <v>1</v>
      </c>
      <c r="O53" s="52"/>
      <c r="P53" s="41"/>
      <c r="Q53" s="53"/>
      <c r="R53" s="41"/>
      <c r="S53" s="31"/>
      <c r="T53" s="31"/>
      <c r="U53" s="31"/>
      <c r="V53" s="31"/>
      <c r="W53" s="31"/>
      <c r="X53" s="31"/>
      <c r="Y53" s="31"/>
      <c r="Z53" s="31"/>
    </row>
    <row r="54" spans="1:26" s="43" customFormat="1" ht="11.25" x14ac:dyDescent="0.2">
      <c r="A54" s="164"/>
      <c r="B54" s="170"/>
      <c r="C54" s="170"/>
      <c r="D54" s="171"/>
      <c r="E54" s="31"/>
      <c r="F54" s="44">
        <f t="shared" si="0"/>
        <v>58440</v>
      </c>
      <c r="G54" s="45"/>
      <c r="H54" s="45"/>
      <c r="I54" s="46"/>
      <c r="J54" s="47"/>
      <c r="K54" s="48"/>
      <c r="L54" s="49"/>
      <c r="M54" s="50">
        <f>M53-((G54+I54)*data!$B$22+(H54+J54)*data!$B$23)/100+L54</f>
        <v>50.039999999999992</v>
      </c>
      <c r="N54" s="51">
        <f>WEEKDAY($A53,2)</f>
        <v>1</v>
      </c>
      <c r="O54" s="52"/>
      <c r="P54" s="41"/>
      <c r="Q54" s="53"/>
      <c r="R54" s="41"/>
      <c r="S54" s="31"/>
      <c r="T54" s="31"/>
      <c r="U54" s="31"/>
      <c r="V54" s="31"/>
      <c r="W54" s="31"/>
      <c r="X54" s="31"/>
      <c r="Y54" s="31"/>
      <c r="Z54" s="31"/>
    </row>
    <row r="55" spans="1:26" s="43" customFormat="1" ht="11.25" x14ac:dyDescent="0.2">
      <c r="A55" s="164">
        <f>A53+1</f>
        <v>41023</v>
      </c>
      <c r="B55" s="170"/>
      <c r="C55" s="170"/>
      <c r="D55" s="171"/>
      <c r="E55" s="31"/>
      <c r="F55" s="44">
        <f t="shared" si="0"/>
        <v>58440</v>
      </c>
      <c r="G55" s="45"/>
      <c r="H55" s="45"/>
      <c r="I55" s="46"/>
      <c r="J55" s="47"/>
      <c r="K55" s="48"/>
      <c r="L55" s="49"/>
      <c r="M55" s="50">
        <f>M54-((G55+I55)*data!$B$22+(H55+J55)*data!$B$23)/100+L55</f>
        <v>50.039999999999992</v>
      </c>
      <c r="N55" s="51">
        <f>WEEKDAY($A55,2)</f>
        <v>2</v>
      </c>
      <c r="O55" s="52"/>
      <c r="P55" s="41"/>
      <c r="Q55" s="53"/>
      <c r="R55" s="41"/>
      <c r="S55" s="31"/>
      <c r="T55" s="31"/>
      <c r="U55" s="31"/>
      <c r="V55" s="31"/>
      <c r="W55" s="31"/>
      <c r="X55" s="31"/>
      <c r="Y55" s="31"/>
      <c r="Z55" s="31"/>
    </row>
    <row r="56" spans="1:26" s="43" customFormat="1" ht="11.25" x14ac:dyDescent="0.2">
      <c r="A56" s="164"/>
      <c r="B56" s="170"/>
      <c r="C56" s="170"/>
      <c r="D56" s="171"/>
      <c r="E56" s="31"/>
      <c r="F56" s="44">
        <f t="shared" si="0"/>
        <v>58440</v>
      </c>
      <c r="G56" s="45"/>
      <c r="H56" s="45"/>
      <c r="I56" s="46"/>
      <c r="J56" s="47"/>
      <c r="K56" s="48"/>
      <c r="L56" s="49"/>
      <c r="M56" s="50">
        <f>M55-((G56+I56)*data!$B$22+(H56+J56)*data!$B$23)/100+L56</f>
        <v>50.039999999999992</v>
      </c>
      <c r="N56" s="51">
        <f>WEEKDAY($A55,2)</f>
        <v>2</v>
      </c>
      <c r="O56" s="52"/>
      <c r="P56" s="41"/>
      <c r="Q56" s="53"/>
      <c r="R56" s="41"/>
      <c r="S56" s="31"/>
      <c r="T56" s="31"/>
      <c r="U56" s="31"/>
      <c r="V56" s="31"/>
      <c r="W56" s="31"/>
      <c r="X56" s="31"/>
      <c r="Y56" s="31"/>
      <c r="Z56" s="31"/>
    </row>
    <row r="57" spans="1:26" s="43" customFormat="1" ht="11.25" x14ac:dyDescent="0.2">
      <c r="A57" s="164">
        <f>A55+1</f>
        <v>41024</v>
      </c>
      <c r="B57" s="170"/>
      <c r="C57" s="170"/>
      <c r="D57" s="171"/>
      <c r="E57" s="31"/>
      <c r="F57" s="44">
        <f t="shared" si="0"/>
        <v>58440</v>
      </c>
      <c r="G57" s="45"/>
      <c r="H57" s="45"/>
      <c r="I57" s="46"/>
      <c r="J57" s="47"/>
      <c r="K57" s="48"/>
      <c r="L57" s="49"/>
      <c r="M57" s="50">
        <f>M56-((G57+I57)*data!$B$22+(H57+J57)*data!$B$23)/100+L57</f>
        <v>50.039999999999992</v>
      </c>
      <c r="N57" s="51">
        <f>WEEKDAY($A57,2)</f>
        <v>3</v>
      </c>
      <c r="O57" s="52"/>
      <c r="P57" s="41"/>
      <c r="Q57" s="53"/>
      <c r="R57" s="41"/>
      <c r="S57" s="31"/>
      <c r="T57" s="31"/>
      <c r="U57" s="31"/>
      <c r="V57" s="31"/>
      <c r="W57" s="31"/>
      <c r="X57" s="31"/>
      <c r="Y57" s="31"/>
      <c r="Z57" s="31"/>
    </row>
    <row r="58" spans="1:26" s="43" customFormat="1" ht="11.25" x14ac:dyDescent="0.2">
      <c r="A58" s="164"/>
      <c r="B58" s="170"/>
      <c r="C58" s="170"/>
      <c r="D58" s="171"/>
      <c r="E58" s="31"/>
      <c r="F58" s="44">
        <f t="shared" si="0"/>
        <v>58440</v>
      </c>
      <c r="G58" s="45"/>
      <c r="H58" s="45"/>
      <c r="I58" s="46"/>
      <c r="J58" s="47"/>
      <c r="K58" s="48"/>
      <c r="L58" s="49"/>
      <c r="M58" s="50">
        <f>M57-((G58+I58)*data!$B$22+(H58+J58)*data!$B$23)/100+L58</f>
        <v>50.039999999999992</v>
      </c>
      <c r="N58" s="51">
        <f>WEEKDAY($A57,2)</f>
        <v>3</v>
      </c>
      <c r="O58" s="52"/>
      <c r="P58" s="41"/>
      <c r="Q58" s="53"/>
      <c r="R58" s="41"/>
      <c r="S58" s="31"/>
      <c r="T58" s="31"/>
      <c r="U58" s="31"/>
      <c r="V58" s="31"/>
      <c r="W58" s="31"/>
      <c r="X58" s="31"/>
      <c r="Y58" s="31"/>
      <c r="Z58" s="31"/>
    </row>
    <row r="59" spans="1:26" s="43" customFormat="1" ht="11.25" x14ac:dyDescent="0.2">
      <c r="A59" s="164">
        <f>A57+1</f>
        <v>41025</v>
      </c>
      <c r="B59" s="165"/>
      <c r="C59" s="165"/>
      <c r="D59" s="166"/>
      <c r="E59" s="31"/>
      <c r="F59" s="44">
        <f t="shared" si="0"/>
        <v>58440</v>
      </c>
      <c r="G59" s="45"/>
      <c r="H59" s="45"/>
      <c r="I59" s="46"/>
      <c r="J59" s="47"/>
      <c r="K59" s="48"/>
      <c r="L59" s="49"/>
      <c r="M59" s="50">
        <f>M58-((G59+I59)*data!$B$22+(H59+J59)*data!$B$23)/100+L59</f>
        <v>50.039999999999992</v>
      </c>
      <c r="N59" s="51">
        <f>WEEKDAY($A59,2)</f>
        <v>4</v>
      </c>
      <c r="O59" s="52"/>
      <c r="P59" s="41"/>
      <c r="Q59" s="53"/>
      <c r="R59" s="41"/>
      <c r="S59" s="31"/>
      <c r="T59" s="31"/>
      <c r="U59" s="31"/>
      <c r="V59" s="31"/>
      <c r="W59" s="31"/>
      <c r="X59" s="31"/>
      <c r="Y59" s="31"/>
      <c r="Z59" s="31"/>
    </row>
    <row r="60" spans="1:26" s="43" customFormat="1" ht="11.25" x14ac:dyDescent="0.2">
      <c r="A60" s="164"/>
      <c r="B60" s="170"/>
      <c r="C60" s="170"/>
      <c r="D60" s="171"/>
      <c r="E60" s="31"/>
      <c r="F60" s="44">
        <f t="shared" si="0"/>
        <v>58440</v>
      </c>
      <c r="G60" s="45"/>
      <c r="H60" s="45"/>
      <c r="I60" s="46"/>
      <c r="J60" s="47"/>
      <c r="K60" s="48"/>
      <c r="L60" s="49"/>
      <c r="M60" s="50">
        <f>M59-((G60+I60)*data!$B$22+(H60+J60)*data!$B$23)/100+L60</f>
        <v>50.039999999999992</v>
      </c>
      <c r="N60" s="51">
        <f>WEEKDAY($A59,2)</f>
        <v>4</v>
      </c>
      <c r="O60" s="52"/>
      <c r="P60" s="41"/>
      <c r="Q60" s="53"/>
      <c r="R60" s="41"/>
      <c r="S60" s="31"/>
      <c r="T60" s="31"/>
      <c r="U60" s="31"/>
      <c r="V60" s="31"/>
      <c r="W60" s="31"/>
      <c r="X60" s="31"/>
      <c r="Y60" s="31"/>
      <c r="Z60" s="31"/>
    </row>
    <row r="61" spans="1:26" s="43" customFormat="1" ht="11.25" x14ac:dyDescent="0.2">
      <c r="A61" s="164">
        <f>A59+1</f>
        <v>41026</v>
      </c>
      <c r="B61" s="165"/>
      <c r="C61" s="165"/>
      <c r="D61" s="166"/>
      <c r="E61" s="31"/>
      <c r="F61" s="44">
        <f t="shared" si="0"/>
        <v>58440</v>
      </c>
      <c r="G61" s="45"/>
      <c r="H61" s="45"/>
      <c r="I61" s="46"/>
      <c r="J61" s="47"/>
      <c r="K61" s="48"/>
      <c r="L61" s="49"/>
      <c r="M61" s="50">
        <f>M60-((G61+I61)*data!$B$22+(H61+J61)*data!$B$23)/100+L61</f>
        <v>50.039999999999992</v>
      </c>
      <c r="N61" s="51">
        <f>WEEKDAY($A61,2)</f>
        <v>5</v>
      </c>
      <c r="O61" s="52"/>
      <c r="P61" s="41"/>
      <c r="Q61" s="53"/>
      <c r="R61" s="41"/>
      <c r="S61" s="31"/>
      <c r="T61" s="31"/>
      <c r="U61" s="31"/>
      <c r="V61" s="31"/>
      <c r="W61" s="31"/>
      <c r="X61" s="31"/>
      <c r="Y61" s="31"/>
      <c r="Z61" s="31"/>
    </row>
    <row r="62" spans="1:26" s="43" customFormat="1" ht="11.25" x14ac:dyDescent="0.2">
      <c r="A62" s="164"/>
      <c r="B62" s="170"/>
      <c r="C62" s="170"/>
      <c r="D62" s="171"/>
      <c r="E62" s="31"/>
      <c r="F62" s="44">
        <f t="shared" si="0"/>
        <v>58440</v>
      </c>
      <c r="G62" s="45"/>
      <c r="H62" s="45"/>
      <c r="I62" s="46"/>
      <c r="J62" s="47"/>
      <c r="K62" s="48"/>
      <c r="L62" s="49"/>
      <c r="M62" s="50">
        <f>M61-((G62+I62)*data!$B$22+(H62+J62)*data!$B$23)/100+L62</f>
        <v>50.039999999999992</v>
      </c>
      <c r="N62" s="51">
        <f>WEEKDAY($A61,2)</f>
        <v>5</v>
      </c>
      <c r="O62" s="52"/>
      <c r="P62" s="41"/>
      <c r="Q62" s="53"/>
      <c r="R62" s="41"/>
      <c r="S62" s="31"/>
      <c r="T62" s="31"/>
      <c r="U62" s="31"/>
      <c r="V62" s="31"/>
      <c r="W62" s="31"/>
      <c r="X62" s="31"/>
      <c r="Y62" s="31"/>
      <c r="Z62" s="31"/>
    </row>
    <row r="63" spans="1:26" s="43" customFormat="1" ht="11.25" x14ac:dyDescent="0.2">
      <c r="A63" s="164">
        <f>A61+1</f>
        <v>41027</v>
      </c>
      <c r="B63" s="165"/>
      <c r="C63" s="165"/>
      <c r="D63" s="166"/>
      <c r="E63" s="31"/>
      <c r="F63" s="44">
        <f t="shared" si="0"/>
        <v>58440</v>
      </c>
      <c r="G63" s="114"/>
      <c r="H63" s="45"/>
      <c r="I63" s="46"/>
      <c r="J63" s="47"/>
      <c r="K63" s="48"/>
      <c r="L63" s="49"/>
      <c r="M63" s="50">
        <f>M62-((G63+I63)*data!$B$22+(H63+J63)*data!$B$23)/100+L63</f>
        <v>50.039999999999992</v>
      </c>
      <c r="N63" s="51">
        <f>WEEKDAY($A63,2)</f>
        <v>6</v>
      </c>
      <c r="O63" s="52"/>
      <c r="P63" s="41"/>
      <c r="Q63" s="53"/>
      <c r="R63" s="41"/>
      <c r="S63" s="31"/>
      <c r="T63" s="31"/>
      <c r="U63" s="31"/>
      <c r="V63" s="31"/>
      <c r="W63" s="31"/>
      <c r="X63" s="31"/>
      <c r="Y63" s="31"/>
      <c r="Z63" s="31"/>
    </row>
    <row r="64" spans="1:26" s="43" customFormat="1" ht="11.25" x14ac:dyDescent="0.2">
      <c r="A64" s="164"/>
      <c r="B64" s="170"/>
      <c r="C64" s="170"/>
      <c r="D64" s="171"/>
      <c r="E64" s="31"/>
      <c r="F64" s="44">
        <f t="shared" si="0"/>
        <v>58440</v>
      </c>
      <c r="G64" s="45"/>
      <c r="H64" s="45"/>
      <c r="I64" s="46"/>
      <c r="J64" s="47"/>
      <c r="K64" s="48"/>
      <c r="L64" s="49"/>
      <c r="M64" s="50">
        <f>M63-((G64+I64)*data!$B$22+(H64+J64)*data!$B$23)/100+L64</f>
        <v>50.039999999999992</v>
      </c>
      <c r="N64" s="51">
        <f>WEEKDAY($A63,2)</f>
        <v>6</v>
      </c>
      <c r="O64" s="52"/>
      <c r="P64" s="41"/>
      <c r="Q64" s="53"/>
      <c r="R64" s="41"/>
      <c r="S64" s="31"/>
      <c r="T64" s="31"/>
      <c r="U64" s="31"/>
      <c r="V64" s="31"/>
      <c r="W64" s="31"/>
      <c r="X64" s="31"/>
      <c r="Y64" s="31"/>
      <c r="Z64" s="31"/>
    </row>
    <row r="65" spans="1:26" s="43" customFormat="1" ht="11.25" x14ac:dyDescent="0.2">
      <c r="A65" s="164">
        <f>IF(MONTH(A63+1)=MONTH($L$1),A63+1," ")</f>
        <v>41028</v>
      </c>
      <c r="B65" s="165"/>
      <c r="C65" s="165"/>
      <c r="D65" s="166"/>
      <c r="E65" s="31"/>
      <c r="F65" s="44">
        <f t="shared" si="0"/>
        <v>58440</v>
      </c>
      <c r="G65" s="45"/>
      <c r="H65" s="45"/>
      <c r="I65" s="46"/>
      <c r="J65" s="47"/>
      <c r="K65" s="48"/>
      <c r="L65" s="49"/>
      <c r="M65" s="50">
        <f>M64-((G65+I65)*data!$B$22+(H65+J65)*data!$B$23)/100+L65</f>
        <v>50.039999999999992</v>
      </c>
      <c r="N65" s="51">
        <f>WEEKDAY($A65,2)</f>
        <v>7</v>
      </c>
      <c r="O65" s="52"/>
      <c r="P65" s="41"/>
      <c r="Q65" s="53"/>
      <c r="R65" s="41"/>
      <c r="S65" s="31"/>
      <c r="T65" s="31"/>
      <c r="U65" s="31"/>
      <c r="V65" s="31"/>
      <c r="W65" s="31"/>
      <c r="X65" s="31"/>
      <c r="Y65" s="31"/>
      <c r="Z65" s="31"/>
    </row>
    <row r="66" spans="1:26" s="43" customFormat="1" ht="11.25" x14ac:dyDescent="0.2">
      <c r="A66" s="164"/>
      <c r="B66" s="170"/>
      <c r="C66" s="170"/>
      <c r="D66" s="171"/>
      <c r="E66" s="31"/>
      <c r="F66" s="44">
        <f t="shared" si="0"/>
        <v>58440</v>
      </c>
      <c r="G66" s="45"/>
      <c r="H66" s="45"/>
      <c r="I66" s="46"/>
      <c r="J66" s="47"/>
      <c r="K66" s="48"/>
      <c r="L66" s="49"/>
      <c r="M66" s="50">
        <f>M65-((G66+I66)*data!$B$22+(H66+J66)*data!$B$23)/100+L66</f>
        <v>50.039999999999992</v>
      </c>
      <c r="N66" s="51">
        <f>WEEKDAY($A65,2)</f>
        <v>7</v>
      </c>
      <c r="O66" s="52"/>
      <c r="P66" s="41"/>
      <c r="Q66" s="53"/>
      <c r="R66" s="41"/>
      <c r="S66" s="31"/>
      <c r="T66" s="31"/>
      <c r="U66" s="31"/>
      <c r="V66" s="31"/>
      <c r="W66" s="31"/>
      <c r="X66" s="31"/>
      <c r="Y66" s="31"/>
      <c r="Z66" s="31"/>
    </row>
    <row r="67" spans="1:26" s="43" customFormat="1" ht="11.25" x14ac:dyDescent="0.2">
      <c r="A67" s="164">
        <f>IF(MONTH(A63+2)=MONTH($L$1),A63+2," ")</f>
        <v>41029</v>
      </c>
      <c r="B67" s="165"/>
      <c r="C67" s="165"/>
      <c r="D67" s="166"/>
      <c r="E67" s="31"/>
      <c r="F67" s="44">
        <f t="shared" si="0"/>
        <v>58440</v>
      </c>
      <c r="G67" s="45"/>
      <c r="H67" s="45"/>
      <c r="I67" s="46"/>
      <c r="J67" s="47"/>
      <c r="K67" s="48"/>
      <c r="L67" s="49"/>
      <c r="M67" s="50">
        <f>M66-((G67+I67)*data!$B$22+(H67+J67)*data!$B$23)/100+L67</f>
        <v>50.039999999999992</v>
      </c>
      <c r="N67" s="51">
        <f>WEEKDAY($A67,2)</f>
        <v>1</v>
      </c>
      <c r="O67" s="52"/>
      <c r="P67" s="41"/>
      <c r="Q67" s="53"/>
      <c r="R67" s="41"/>
      <c r="S67" s="31"/>
      <c r="T67" s="31"/>
      <c r="U67" s="31"/>
      <c r="V67" s="31"/>
      <c r="W67" s="31"/>
      <c r="X67" s="31"/>
      <c r="Y67" s="31"/>
      <c r="Z67" s="31"/>
    </row>
    <row r="68" spans="1:26" s="43" customFormat="1" ht="11.25" x14ac:dyDescent="0.2">
      <c r="A68" s="164"/>
      <c r="B68" s="170"/>
      <c r="C68" s="170"/>
      <c r="D68" s="171"/>
      <c r="E68" s="31"/>
      <c r="F68" s="44">
        <f t="shared" si="0"/>
        <v>58440</v>
      </c>
      <c r="G68" s="45"/>
      <c r="H68" s="45"/>
      <c r="I68" s="46"/>
      <c r="J68" s="47"/>
      <c r="K68" s="48"/>
      <c r="L68" s="49"/>
      <c r="M68" s="50">
        <f>M67-((G68+I68)*data!$B$22+(H68+J68)*data!$B$23)/100+L68</f>
        <v>50.039999999999992</v>
      </c>
      <c r="N68" s="51">
        <f>WEEKDAY($A67,2)</f>
        <v>1</v>
      </c>
      <c r="O68" s="52"/>
      <c r="P68" s="41"/>
      <c r="Q68" s="53"/>
      <c r="R68" s="41"/>
      <c r="S68" s="31"/>
      <c r="T68" s="31"/>
      <c r="U68" s="31"/>
      <c r="V68" s="31"/>
      <c r="W68" s="31"/>
      <c r="X68" s="31"/>
      <c r="Y68" s="31"/>
      <c r="Z68" s="31"/>
    </row>
    <row r="69" spans="1:26" s="43" customFormat="1" ht="11.25" x14ac:dyDescent="0.2">
      <c r="A69" s="164" t="str">
        <f>IF(MONTH(A63+3)=MONTH($L$1),A63+3," ")</f>
        <v xml:space="preserve"> </v>
      </c>
      <c r="B69" s="170"/>
      <c r="C69" s="170"/>
      <c r="D69" s="171"/>
      <c r="E69" s="31"/>
      <c r="F69" s="44">
        <f t="shared" si="0"/>
        <v>58440</v>
      </c>
      <c r="G69" s="45"/>
      <c r="H69" s="45"/>
      <c r="I69" s="46"/>
      <c r="J69" s="47"/>
      <c r="K69" s="48"/>
      <c r="L69" s="49"/>
      <c r="M69" s="50">
        <f>M68-((G69+I69)*data!$B$22+(H69+J69)*data!$B$23)/100+L69</f>
        <v>50.039999999999992</v>
      </c>
      <c r="N69" s="51" t="e">
        <f>WEEKDAY($A69,2)</f>
        <v>#VALUE!</v>
      </c>
      <c r="O69" s="52"/>
      <c r="P69" s="41"/>
      <c r="Q69" s="53"/>
      <c r="R69" s="41"/>
      <c r="S69" s="31"/>
      <c r="T69" s="31"/>
      <c r="U69" s="31"/>
      <c r="V69" s="31"/>
      <c r="W69" s="31"/>
      <c r="X69" s="31"/>
      <c r="Y69" s="31"/>
      <c r="Z69" s="31"/>
    </row>
    <row r="70" spans="1:26" s="43" customFormat="1" ht="11.25" x14ac:dyDescent="0.2">
      <c r="A70" s="176"/>
      <c r="B70" s="177"/>
      <c r="C70" s="177"/>
      <c r="D70" s="178"/>
      <c r="E70" s="31"/>
      <c r="F70" s="54">
        <f t="shared" si="0"/>
        <v>58440</v>
      </c>
      <c r="G70" s="55"/>
      <c r="H70" s="55"/>
      <c r="I70" s="56"/>
      <c r="J70" s="57"/>
      <c r="K70" s="48"/>
      <c r="L70" s="58"/>
      <c r="M70" s="59">
        <f>M69-((G70+I70)*data!$B$22+(H70+J70)*data!$B$23)/100+L70</f>
        <v>50.039999999999992</v>
      </c>
      <c r="N70" s="60" t="e">
        <f>WEEKDAY($A69,2)</f>
        <v>#VALUE!</v>
      </c>
      <c r="O70" s="61"/>
      <c r="P70" s="41"/>
      <c r="Q70" s="62"/>
      <c r="R70" s="41"/>
      <c r="S70" s="31"/>
      <c r="T70" s="31"/>
      <c r="U70" s="31"/>
      <c r="V70" s="31"/>
      <c r="W70" s="31"/>
      <c r="X70" s="31"/>
      <c r="Y70" s="31"/>
      <c r="Z70" s="31"/>
    </row>
    <row r="71" spans="1:26" s="43" customFormat="1" ht="11.25" x14ac:dyDescent="0.2">
      <c r="A71" s="63"/>
      <c r="B71" s="63"/>
      <c r="C71" s="63"/>
      <c r="D71" s="31"/>
      <c r="E71" s="31"/>
      <c r="F71" s="64"/>
      <c r="G71" s="64"/>
      <c r="H71" s="64"/>
      <c r="I71" s="64"/>
      <c r="J71" s="64"/>
      <c r="K71" s="31"/>
      <c r="L71" s="65"/>
      <c r="M71" s="65"/>
      <c r="N71" s="31"/>
      <c r="O71" s="31"/>
      <c r="P71" s="31"/>
      <c r="Q71" s="64"/>
      <c r="R71" s="31"/>
      <c r="S71" s="31"/>
      <c r="T71" s="31"/>
      <c r="U71" s="31"/>
      <c r="V71" s="31"/>
      <c r="W71" s="31"/>
      <c r="X71" s="31"/>
      <c r="Y71" s="31"/>
      <c r="Z71" s="31"/>
    </row>
    <row r="72" spans="1:26" s="43" customFormat="1" ht="11.25" x14ac:dyDescent="0.2">
      <c r="A72" s="182" t="s">
        <v>33</v>
      </c>
      <c r="B72" s="183"/>
      <c r="C72" s="66" t="s">
        <v>34</v>
      </c>
      <c r="D72" s="67">
        <f>F9</f>
        <v>58440</v>
      </c>
      <c r="E72" s="31"/>
      <c r="F72" s="186" t="s">
        <v>35</v>
      </c>
      <c r="G72" s="187"/>
      <c r="H72" s="187"/>
      <c r="I72" s="188"/>
      <c r="J72" s="68"/>
      <c r="K72" s="69"/>
      <c r="L72" s="66" t="s">
        <v>36</v>
      </c>
      <c r="M72" s="67">
        <f>M70</f>
        <v>50.039999999999992</v>
      </c>
      <c r="N72" s="31"/>
      <c r="O72" s="31"/>
      <c r="P72" s="31"/>
      <c r="Q72" s="122">
        <f>SUM(Q9:Q70)</f>
        <v>0</v>
      </c>
      <c r="R72" s="70" t="s">
        <v>37</v>
      </c>
      <c r="S72" s="31"/>
      <c r="T72" s="31"/>
      <c r="U72" s="31"/>
      <c r="V72" s="31"/>
      <c r="W72" s="31"/>
      <c r="X72" s="31"/>
      <c r="Y72" s="31"/>
      <c r="Z72" s="31"/>
    </row>
    <row r="73" spans="1:26" s="43" customFormat="1" ht="11.25" x14ac:dyDescent="0.2">
      <c r="A73" s="184"/>
      <c r="B73" s="185"/>
      <c r="C73" s="71" t="s">
        <v>38</v>
      </c>
      <c r="D73" s="72">
        <f>F70+G70+H70+I70+J70</f>
        <v>58440</v>
      </c>
      <c r="E73" s="31"/>
      <c r="F73" s="189" t="s">
        <v>39</v>
      </c>
      <c r="G73" s="190"/>
      <c r="H73" s="190"/>
      <c r="I73" s="191"/>
      <c r="J73" s="68"/>
      <c r="K73" s="69"/>
      <c r="L73" s="66" t="s">
        <v>40</v>
      </c>
      <c r="M73" s="116"/>
      <c r="N73" s="31"/>
      <c r="O73" s="31"/>
      <c r="P73" s="31"/>
      <c r="Q73" s="123">
        <f>taxa*Q72</f>
        <v>0</v>
      </c>
      <c r="R73" s="73" t="s">
        <v>76</v>
      </c>
      <c r="S73" s="31"/>
      <c r="T73" s="31"/>
      <c r="U73" s="31"/>
      <c r="V73" s="31"/>
      <c r="W73" s="31"/>
      <c r="X73" s="31"/>
      <c r="Y73" s="31"/>
      <c r="Z73" s="31"/>
    </row>
    <row r="74" spans="1:26" s="43" customFormat="1" ht="11.25" x14ac:dyDescent="0.2">
      <c r="A74" s="195" t="s">
        <v>41</v>
      </c>
      <c r="B74" s="196"/>
      <c r="C74" s="66" t="s">
        <v>42</v>
      </c>
      <c r="D74" s="67">
        <f>SUM(G9:G70)</f>
        <v>0</v>
      </c>
      <c r="E74" s="31"/>
      <c r="F74" s="192"/>
      <c r="G74" s="193"/>
      <c r="H74" s="193"/>
      <c r="I74" s="194"/>
      <c r="J74" s="74"/>
      <c r="K74" s="75"/>
      <c r="L74" s="76" t="s">
        <v>36</v>
      </c>
      <c r="M74" s="117"/>
      <c r="N74" s="31"/>
      <c r="O74" s="31"/>
      <c r="P74" s="31"/>
      <c r="Q74" s="77"/>
      <c r="R74" s="78"/>
      <c r="S74" s="31"/>
      <c r="T74" s="31"/>
      <c r="U74" s="31"/>
      <c r="V74" s="31"/>
      <c r="W74" s="31"/>
      <c r="X74" s="31"/>
      <c r="Y74" s="31"/>
      <c r="Z74" s="31"/>
    </row>
    <row r="75" spans="1:26" s="43" customFormat="1" ht="11.25" x14ac:dyDescent="0.2">
      <c r="A75" s="197"/>
      <c r="B75" s="198"/>
      <c r="C75" s="79" t="s">
        <v>43</v>
      </c>
      <c r="D75" s="80">
        <f>SUM(H9:H70)</f>
        <v>0</v>
      </c>
      <c r="E75" s="31"/>
      <c r="F75" s="199" t="s">
        <v>44</v>
      </c>
      <c r="G75" s="200"/>
      <c r="H75" s="200"/>
      <c r="I75" s="200"/>
      <c r="J75" s="200"/>
      <c r="K75" s="200"/>
      <c r="L75" s="201"/>
      <c r="M75" s="118"/>
      <c r="N75" s="31"/>
      <c r="O75" s="31"/>
      <c r="P75" s="31"/>
      <c r="Q75" s="122" t="e">
        <f>#REF!+Q72</f>
        <v>#REF!</v>
      </c>
      <c r="R75" s="70" t="s">
        <v>45</v>
      </c>
      <c r="S75" s="31"/>
      <c r="T75" s="31"/>
      <c r="U75" s="31"/>
      <c r="V75" s="31"/>
      <c r="W75" s="31"/>
      <c r="X75" s="31"/>
      <c r="Y75" s="31"/>
      <c r="Z75" s="31"/>
    </row>
    <row r="76" spans="1:26" s="43" customFormat="1" ht="11.25" x14ac:dyDescent="0.2">
      <c r="A76" s="81"/>
      <c r="B76" s="82"/>
      <c r="C76" s="83" t="s">
        <v>46</v>
      </c>
      <c r="D76" s="84">
        <f>SUM(I9:I70)</f>
        <v>0</v>
      </c>
      <c r="E76" s="31"/>
      <c r="F76" s="202" t="s">
        <v>47</v>
      </c>
      <c r="G76" s="203"/>
      <c r="H76" s="203"/>
      <c r="I76" s="204"/>
      <c r="J76" s="205" t="str">
        <f>data!$B$18</f>
        <v>Nafta</v>
      </c>
      <c r="K76" s="206"/>
      <c r="L76" s="206"/>
      <c r="M76" s="207"/>
      <c r="N76" s="31"/>
      <c r="O76" s="31"/>
      <c r="P76" s="31"/>
      <c r="Q76" s="124" t="e">
        <f>IF(Q75&gt;5000,IF(Q72&gt;(Q75-5000),(Q75-5000)*taxa,Q72*taxa),0)</f>
        <v>#REF!</v>
      </c>
      <c r="R76" s="85" t="s">
        <v>77</v>
      </c>
      <c r="S76" s="31"/>
      <c r="T76" s="31"/>
      <c r="U76" s="31"/>
      <c r="V76" s="31"/>
      <c r="W76" s="31"/>
      <c r="X76" s="31"/>
      <c r="Y76" s="31"/>
      <c r="Z76" s="31"/>
    </row>
    <row r="77" spans="1:26" s="43" customFormat="1" ht="11.25" x14ac:dyDescent="0.2">
      <c r="A77" s="81"/>
      <c r="B77" s="82"/>
      <c r="C77" s="83" t="s">
        <v>48</v>
      </c>
      <c r="D77" s="84">
        <f>SUM(J9:J70)</f>
        <v>0</v>
      </c>
      <c r="E77" s="31"/>
      <c r="F77" s="179" t="s">
        <v>74</v>
      </c>
      <c r="G77" s="180"/>
      <c r="H77" s="180"/>
      <c r="I77" s="180"/>
      <c r="J77" s="180"/>
      <c r="K77" s="180"/>
      <c r="L77" s="181"/>
      <c r="M77" s="120">
        <f>SUM(O9:O70)</f>
        <v>0</v>
      </c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s="43" customFormat="1" ht="11.25" x14ac:dyDescent="0.2">
      <c r="A78" s="81"/>
      <c r="B78" s="82"/>
      <c r="C78" s="86" t="s">
        <v>49</v>
      </c>
      <c r="D78" s="121">
        <f>D76+D77</f>
        <v>0</v>
      </c>
      <c r="E78" s="31"/>
      <c r="F78" s="179" t="s">
        <v>75</v>
      </c>
      <c r="G78" s="180"/>
      <c r="H78" s="180"/>
      <c r="I78" s="180"/>
      <c r="J78" s="180"/>
      <c r="K78" s="180"/>
      <c r="L78" s="181"/>
      <c r="M78" s="119"/>
      <c r="N78" s="31"/>
      <c r="O78" s="31"/>
      <c r="P78" s="31"/>
      <c r="Q78" s="64"/>
      <c r="R78" s="31"/>
      <c r="S78" s="31"/>
      <c r="T78" s="31"/>
      <c r="U78" s="31"/>
      <c r="V78" s="31"/>
      <c r="W78" s="31"/>
      <c r="X78" s="31"/>
      <c r="Y78" s="31"/>
      <c r="Z78" s="31"/>
    </row>
    <row r="79" spans="1:26" s="43" customFormat="1" ht="11.25" x14ac:dyDescent="0.2">
      <c r="A79" s="87"/>
      <c r="B79" s="88"/>
      <c r="C79" s="71" t="s">
        <v>50</v>
      </c>
      <c r="D79" s="72">
        <f>SUM(D74:D77)</f>
        <v>0</v>
      </c>
      <c r="E79" s="31"/>
      <c r="F79" s="179" t="s">
        <v>51</v>
      </c>
      <c r="G79" s="180"/>
      <c r="H79" s="180"/>
      <c r="I79" s="180"/>
      <c r="J79" s="180"/>
      <c r="K79" s="180"/>
      <c r="L79" s="181"/>
      <c r="M79" s="120">
        <f>SUM(L9:L70)</f>
        <v>0</v>
      </c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x14ac:dyDescent="0.25">
      <c r="A80" s="20"/>
      <c r="B80" s="20"/>
      <c r="C80" s="20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2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x14ac:dyDescent="0.25">
      <c r="A81" s="89" t="s">
        <v>52</v>
      </c>
      <c r="B81" s="90"/>
      <c r="C81" s="90"/>
      <c r="D81" s="91"/>
      <c r="E81" s="13"/>
      <c r="F81" s="92" t="s">
        <v>53</v>
      </c>
      <c r="G81" s="93"/>
      <c r="H81" s="93"/>
      <c r="I81" s="93"/>
      <c r="J81" s="93"/>
      <c r="K81" s="93"/>
      <c r="L81" s="93"/>
      <c r="M81" s="91"/>
      <c r="N81" s="2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x14ac:dyDescent="0.25">
      <c r="A82" s="94" t="s">
        <v>54</v>
      </c>
      <c r="B82" s="95"/>
      <c r="C82" s="95"/>
      <c r="D82" s="96"/>
      <c r="E82" s="13"/>
      <c r="F82" s="94" t="s">
        <v>54</v>
      </c>
      <c r="G82" s="97"/>
      <c r="H82" s="97"/>
      <c r="I82" s="97"/>
      <c r="J82" s="97"/>
      <c r="K82" s="97"/>
      <c r="L82" s="97"/>
      <c r="M82" s="96"/>
      <c r="N82" s="2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x14ac:dyDescent="0.25">
      <c r="A83" s="20"/>
      <c r="B83" s="20"/>
      <c r="C83" s="20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2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x14ac:dyDescent="0.25">
      <c r="A84" s="20"/>
      <c r="B84" s="20"/>
      <c r="C84" s="20"/>
      <c r="D84" s="13"/>
      <c r="E84" s="13"/>
      <c r="F84" s="21"/>
      <c r="G84" s="21"/>
      <c r="H84" s="21"/>
      <c r="I84" s="21"/>
      <c r="J84" s="21"/>
      <c r="K84" s="13"/>
      <c r="L84" s="98"/>
      <c r="M84" s="22"/>
      <c r="N84" s="2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x14ac:dyDescent="0.25">
      <c r="A85" s="20"/>
      <c r="B85" s="20"/>
      <c r="C85" s="115">
        <f>D74+D75+D76</f>
        <v>0</v>
      </c>
      <c r="D85" s="115">
        <f>C85*0.15</f>
        <v>0</v>
      </c>
      <c r="E85" s="115"/>
      <c r="F85" s="115"/>
      <c r="G85" s="115"/>
      <c r="H85" s="115"/>
      <c r="I85" s="13"/>
      <c r="J85" s="13"/>
      <c r="K85" s="13"/>
      <c r="L85" s="99"/>
      <c r="M85" s="13"/>
      <c r="N85" s="2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x14ac:dyDescent="0.25">
      <c r="A86" s="20"/>
      <c r="B86" s="115"/>
      <c r="C86" s="115"/>
      <c r="D86" s="115"/>
      <c r="E86" s="13"/>
      <c r="F86" s="115"/>
      <c r="G86" s="13"/>
      <c r="H86" s="13"/>
      <c r="I86" s="13"/>
      <c r="J86" s="13"/>
      <c r="K86" s="13"/>
      <c r="L86" s="13"/>
      <c r="M86" s="13"/>
      <c r="N86" s="2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x14ac:dyDescent="0.25">
      <c r="A87" s="20"/>
      <c r="B87" s="20"/>
      <c r="C87" s="20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2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x14ac:dyDescent="0.25">
      <c r="A88" s="20"/>
      <c r="B88" s="20"/>
      <c r="C88" s="20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2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x14ac:dyDescent="0.25">
      <c r="A89" s="20"/>
      <c r="B89" s="20"/>
      <c r="C89" s="20"/>
      <c r="D89" s="13"/>
      <c r="E89" s="13"/>
      <c r="F89" s="21"/>
      <c r="G89" s="21"/>
      <c r="H89" s="21"/>
      <c r="I89" s="21"/>
      <c r="J89" s="21"/>
      <c r="K89" s="13"/>
      <c r="L89" s="22"/>
      <c r="M89" s="22"/>
      <c r="N89" s="2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x14ac:dyDescent="0.25">
      <c r="A90" s="20"/>
      <c r="B90" s="20"/>
      <c r="C90" s="20"/>
      <c r="D90" s="13"/>
      <c r="E90" s="13"/>
      <c r="F90" s="21"/>
      <c r="G90" s="21"/>
      <c r="H90" s="21"/>
      <c r="I90" s="21"/>
      <c r="J90" s="21"/>
      <c r="K90" s="13"/>
      <c r="L90" s="22"/>
      <c r="M90" s="22"/>
      <c r="N90" s="2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x14ac:dyDescent="0.25">
      <c r="A91" s="20"/>
      <c r="B91" s="20"/>
      <c r="C91" s="20"/>
      <c r="D91" s="13"/>
      <c r="E91" s="13"/>
      <c r="F91" s="21"/>
      <c r="G91" s="21"/>
      <c r="H91" s="21"/>
      <c r="I91" s="21"/>
      <c r="J91" s="21"/>
      <c r="K91" s="13"/>
      <c r="L91" s="22"/>
      <c r="M91" s="22"/>
      <c r="N91" s="2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x14ac:dyDescent="0.25">
      <c r="A92" s="20"/>
      <c r="B92" s="20"/>
      <c r="C92" s="20"/>
      <c r="D92" s="13"/>
      <c r="E92" s="13"/>
      <c r="F92" s="21"/>
      <c r="G92" s="21"/>
      <c r="H92" s="21"/>
      <c r="I92" s="21"/>
      <c r="J92" s="21"/>
      <c r="K92" s="13"/>
      <c r="L92" s="22"/>
      <c r="M92" s="22"/>
      <c r="N92" s="2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x14ac:dyDescent="0.25">
      <c r="A93" s="20"/>
      <c r="B93" s="20"/>
      <c r="C93" s="20"/>
      <c r="D93" s="13"/>
      <c r="E93" s="13"/>
      <c r="F93" s="21"/>
      <c r="G93" s="21"/>
      <c r="H93" s="21"/>
      <c r="I93" s="21"/>
      <c r="J93" s="21"/>
      <c r="K93" s="13"/>
      <c r="L93" s="22"/>
      <c r="M93" s="22"/>
      <c r="N93" s="2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x14ac:dyDescent="0.25">
      <c r="A94" s="20"/>
      <c r="B94" s="20"/>
      <c r="C94" s="20"/>
      <c r="D94" s="13"/>
      <c r="E94" s="13"/>
      <c r="F94" s="21"/>
      <c r="G94" s="21"/>
      <c r="H94" s="21"/>
      <c r="I94" s="21"/>
      <c r="J94" s="21"/>
      <c r="K94" s="13"/>
      <c r="L94" s="22"/>
      <c r="M94" s="22"/>
      <c r="N94" s="2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x14ac:dyDescent="0.25">
      <c r="A95" s="20"/>
      <c r="B95" s="20"/>
      <c r="C95" s="20"/>
      <c r="D95" s="13"/>
      <c r="E95" s="13"/>
      <c r="F95" s="21"/>
      <c r="G95" s="21"/>
      <c r="H95" s="21"/>
      <c r="I95" s="21"/>
      <c r="J95" s="21"/>
      <c r="K95" s="13"/>
      <c r="L95" s="22"/>
      <c r="M95" s="22"/>
      <c r="N95" s="2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x14ac:dyDescent="0.25">
      <c r="A96" s="20"/>
      <c r="B96" s="20"/>
      <c r="C96" s="20"/>
      <c r="D96" s="13"/>
      <c r="E96" s="13"/>
      <c r="F96" s="21"/>
      <c r="G96" s="21"/>
      <c r="H96" s="21"/>
      <c r="I96" s="21"/>
      <c r="J96" s="21"/>
      <c r="K96" s="13"/>
      <c r="L96" s="22"/>
      <c r="M96" s="22"/>
      <c r="N96" s="2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x14ac:dyDescent="0.25">
      <c r="A97" s="20"/>
      <c r="B97" s="20"/>
      <c r="C97" s="20"/>
      <c r="D97" s="13"/>
      <c r="E97" s="13"/>
      <c r="F97" s="21"/>
      <c r="G97" s="21"/>
      <c r="H97" s="21"/>
      <c r="I97" s="21"/>
      <c r="J97" s="21"/>
      <c r="K97" s="13"/>
      <c r="L97" s="22"/>
      <c r="M97" s="22"/>
      <c r="N97" s="2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x14ac:dyDescent="0.25">
      <c r="A98" s="20"/>
      <c r="B98" s="20"/>
      <c r="C98" s="20"/>
      <c r="D98" s="13"/>
      <c r="E98" s="13"/>
      <c r="F98" s="21"/>
      <c r="G98" s="21"/>
      <c r="H98" s="21"/>
      <c r="I98" s="21"/>
      <c r="J98" s="21"/>
      <c r="K98" s="13"/>
      <c r="L98" s="22"/>
      <c r="M98" s="22"/>
      <c r="N98" s="2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x14ac:dyDescent="0.25">
      <c r="A99" s="20"/>
      <c r="B99" s="20"/>
      <c r="C99" s="20"/>
      <c r="D99" s="13"/>
      <c r="E99" s="13"/>
      <c r="F99" s="21"/>
      <c r="G99" s="21"/>
      <c r="H99" s="21"/>
      <c r="I99" s="21"/>
      <c r="J99" s="21"/>
      <c r="K99" s="13"/>
      <c r="L99" s="22"/>
      <c r="M99" s="22"/>
      <c r="N99" s="2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x14ac:dyDescent="0.25">
      <c r="A100" s="20"/>
      <c r="B100" s="20"/>
      <c r="C100" s="20"/>
      <c r="D100" s="13"/>
      <c r="E100" s="13"/>
      <c r="F100" s="21"/>
      <c r="G100" s="21"/>
      <c r="H100" s="21"/>
      <c r="I100" s="21"/>
      <c r="J100" s="21"/>
      <c r="K100" s="13"/>
      <c r="L100" s="22"/>
      <c r="M100" s="22"/>
      <c r="N100" s="2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</sheetData>
  <mergeCells count="116">
    <mergeCell ref="F77:L77"/>
    <mergeCell ref="F78:L78"/>
    <mergeCell ref="F79:L79"/>
    <mergeCell ref="A72:B73"/>
    <mergeCell ref="F72:I72"/>
    <mergeCell ref="F73:I74"/>
    <mergeCell ref="A74:B75"/>
    <mergeCell ref="F75:L75"/>
    <mergeCell ref="F76:I76"/>
    <mergeCell ref="J76:M76"/>
    <mergeCell ref="A67:A68"/>
    <mergeCell ref="B67:D67"/>
    <mergeCell ref="B68:D68"/>
    <mergeCell ref="A69:A70"/>
    <mergeCell ref="B69:D69"/>
    <mergeCell ref="B70:D70"/>
    <mergeCell ref="A63:A64"/>
    <mergeCell ref="B63:D63"/>
    <mergeCell ref="B64:D64"/>
    <mergeCell ref="A65:A66"/>
    <mergeCell ref="B65:D65"/>
    <mergeCell ref="B66:D66"/>
    <mergeCell ref="A59:A60"/>
    <mergeCell ref="B59:D59"/>
    <mergeCell ref="B60:D60"/>
    <mergeCell ref="A61:A62"/>
    <mergeCell ref="B61:D61"/>
    <mergeCell ref="B62:D62"/>
    <mergeCell ref="A55:A56"/>
    <mergeCell ref="B55:D55"/>
    <mergeCell ref="B56:D56"/>
    <mergeCell ref="A57:A58"/>
    <mergeCell ref="B57:D57"/>
    <mergeCell ref="B58:D58"/>
    <mergeCell ref="A51:A52"/>
    <mergeCell ref="B51:D51"/>
    <mergeCell ref="B52:D52"/>
    <mergeCell ref="A53:A54"/>
    <mergeCell ref="B53:D53"/>
    <mergeCell ref="B54:D54"/>
    <mergeCell ref="A47:A48"/>
    <mergeCell ref="B47:D47"/>
    <mergeCell ref="B48:D48"/>
    <mergeCell ref="A49:A50"/>
    <mergeCell ref="B49:D49"/>
    <mergeCell ref="B50:D50"/>
    <mergeCell ref="A43:A44"/>
    <mergeCell ref="B43:D43"/>
    <mergeCell ref="B44:D44"/>
    <mergeCell ref="A45:A46"/>
    <mergeCell ref="B45:D45"/>
    <mergeCell ref="B46:D46"/>
    <mergeCell ref="A39:A40"/>
    <mergeCell ref="B39:D39"/>
    <mergeCell ref="B40:D40"/>
    <mergeCell ref="A41:A42"/>
    <mergeCell ref="B41:D41"/>
    <mergeCell ref="B42:D42"/>
    <mergeCell ref="A35:A36"/>
    <mergeCell ref="B35:D35"/>
    <mergeCell ref="B36:D36"/>
    <mergeCell ref="A37:A38"/>
    <mergeCell ref="B37:D37"/>
    <mergeCell ref="B38:D38"/>
    <mergeCell ref="A31:A32"/>
    <mergeCell ref="B31:D31"/>
    <mergeCell ref="B32:D32"/>
    <mergeCell ref="A33:A34"/>
    <mergeCell ref="B33:D33"/>
    <mergeCell ref="B34:D34"/>
    <mergeCell ref="A27:A28"/>
    <mergeCell ref="B27:D27"/>
    <mergeCell ref="B28:D28"/>
    <mergeCell ref="A29:A30"/>
    <mergeCell ref="B29:D29"/>
    <mergeCell ref="B30:D30"/>
    <mergeCell ref="A23:A24"/>
    <mergeCell ref="B23:D23"/>
    <mergeCell ref="B24:D24"/>
    <mergeCell ref="A25:A26"/>
    <mergeCell ref="B25:D25"/>
    <mergeCell ref="B26:D26"/>
    <mergeCell ref="A19:A20"/>
    <mergeCell ref="B19:D19"/>
    <mergeCell ref="B20:D20"/>
    <mergeCell ref="A21:A22"/>
    <mergeCell ref="B21:D21"/>
    <mergeCell ref="B22:D22"/>
    <mergeCell ref="A15:A16"/>
    <mergeCell ref="B15:D15"/>
    <mergeCell ref="B16:D16"/>
    <mergeCell ref="A17:A18"/>
    <mergeCell ref="B17:D17"/>
    <mergeCell ref="B18:D18"/>
    <mergeCell ref="A11:A12"/>
    <mergeCell ref="B11:D11"/>
    <mergeCell ref="B12:D12"/>
    <mergeCell ref="A13:A14"/>
    <mergeCell ref="B13:D13"/>
    <mergeCell ref="B14:D14"/>
    <mergeCell ref="Q5:Q7"/>
    <mergeCell ref="G6:H6"/>
    <mergeCell ref="I6:J6"/>
    <mergeCell ref="A9:A10"/>
    <mergeCell ref="B9:D9"/>
    <mergeCell ref="B10:D10"/>
    <mergeCell ref="A1:H1"/>
    <mergeCell ref="L1:O1"/>
    <mergeCell ref="D3:O3"/>
    <mergeCell ref="A5:A7"/>
    <mergeCell ref="B5:D7"/>
    <mergeCell ref="F5:F7"/>
    <mergeCell ref="G5:J5"/>
    <mergeCell ref="L5:L7"/>
    <mergeCell ref="M5:M7"/>
    <mergeCell ref="O5:O7"/>
  </mergeCells>
  <conditionalFormatting sqref="B9:D70">
    <cfRule type="expression" dxfId="80" priority="9" stopIfTrue="1">
      <formula>OR(N9=6,N9=7)</formula>
    </cfRule>
  </conditionalFormatting>
  <conditionalFormatting sqref="A9 A11:A70">
    <cfRule type="expression" dxfId="79" priority="8" stopIfTrue="1">
      <formula>OR(N9=6,N9=7)</formula>
    </cfRule>
  </conditionalFormatting>
  <conditionalFormatting sqref="Q61:Q70 L9:M70 O19:O22 O33:O36 O47:O50 O11:O16 O25:O30 O39:O44 O53:O58 O61:O70 Q19:Q30 Q9:Q16 Q33:Q44 Q47:Q58 F9:J70">
    <cfRule type="expression" dxfId="78" priority="7" stopIfTrue="1">
      <formula>OR($N9=6,$N9=7)</formula>
    </cfRule>
  </conditionalFormatting>
  <conditionalFormatting sqref="G9:J70">
    <cfRule type="expression" dxfId="77" priority="6" stopIfTrue="1">
      <formula>OR($N9=6,$N9=7)</formula>
    </cfRule>
  </conditionalFormatting>
  <conditionalFormatting sqref="F9">
    <cfRule type="expression" dxfId="76" priority="5" stopIfTrue="1">
      <formula>OR($N9=6,$N9=7)</formula>
    </cfRule>
  </conditionalFormatting>
  <conditionalFormatting sqref="F9">
    <cfRule type="expression" dxfId="75" priority="4" stopIfTrue="1">
      <formula>OR($N9=6,$N9=7)</formula>
    </cfRule>
  </conditionalFormatting>
  <conditionalFormatting sqref="Q19:Q30 Q9:Q16 Q33:Q44 Q47:Q58 Q61:Q70">
    <cfRule type="expression" dxfId="74" priority="3" stopIfTrue="1">
      <formula>OR($N9=6,$N9=7)</formula>
    </cfRule>
  </conditionalFormatting>
  <conditionalFormatting sqref="L9:L70">
    <cfRule type="expression" dxfId="73" priority="2" stopIfTrue="1">
      <formula>OR($N9=6,$N9=7)</formula>
    </cfRule>
  </conditionalFormatting>
  <conditionalFormatting sqref="O9:O70">
    <cfRule type="expression" dxfId="72" priority="1" stopIfTrue="1">
      <formula>OR($N9=6,$N9=7)</formula>
    </cfRule>
  </conditionalFormatting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"/>
  <sheetViews>
    <sheetView workbookViewId="0">
      <selection sqref="A1:H1"/>
    </sheetView>
  </sheetViews>
  <sheetFormatPr defaultRowHeight="15" x14ac:dyDescent="0.25"/>
  <cols>
    <col min="1" max="1" width="7.140625" style="100" customWidth="1"/>
    <col min="2" max="2" width="18" style="100" customWidth="1"/>
    <col min="3" max="3" width="13.28515625" style="100" customWidth="1"/>
    <col min="4" max="4" width="8.7109375" style="14" bestFit="1" customWidth="1"/>
    <col min="5" max="5" width="0.7109375" style="14" customWidth="1"/>
    <col min="6" max="10" width="7.7109375" style="101" customWidth="1"/>
    <col min="11" max="11" width="0.7109375" style="14" customWidth="1"/>
    <col min="12" max="12" width="8.28515625" style="102" customWidth="1"/>
    <col min="13" max="13" width="12" style="102" customWidth="1"/>
    <col min="14" max="14" width="6.85546875" style="103" hidden="1" customWidth="1"/>
    <col min="15" max="256" width="9.140625" style="14"/>
    <col min="257" max="257" width="7.140625" style="14" customWidth="1"/>
    <col min="258" max="258" width="18" style="14" customWidth="1"/>
    <col min="259" max="259" width="13.28515625" style="14" customWidth="1"/>
    <col min="260" max="260" width="8.7109375" style="14" bestFit="1" customWidth="1"/>
    <col min="261" max="261" width="0.7109375" style="14" customWidth="1"/>
    <col min="262" max="266" width="7.7109375" style="14" customWidth="1"/>
    <col min="267" max="267" width="0.7109375" style="14" customWidth="1"/>
    <col min="268" max="268" width="8.28515625" style="14" customWidth="1"/>
    <col min="269" max="269" width="12" style="14" customWidth="1"/>
    <col min="270" max="270" width="0" style="14" hidden="1" customWidth="1"/>
    <col min="271" max="512" width="9.140625" style="14"/>
    <col min="513" max="513" width="7.140625" style="14" customWidth="1"/>
    <col min="514" max="514" width="18" style="14" customWidth="1"/>
    <col min="515" max="515" width="13.28515625" style="14" customWidth="1"/>
    <col min="516" max="516" width="8.7109375" style="14" bestFit="1" customWidth="1"/>
    <col min="517" max="517" width="0.7109375" style="14" customWidth="1"/>
    <col min="518" max="522" width="7.7109375" style="14" customWidth="1"/>
    <col min="523" max="523" width="0.7109375" style="14" customWidth="1"/>
    <col min="524" max="524" width="8.28515625" style="14" customWidth="1"/>
    <col min="525" max="525" width="12" style="14" customWidth="1"/>
    <col min="526" max="526" width="0" style="14" hidden="1" customWidth="1"/>
    <col min="527" max="768" width="9.140625" style="14"/>
    <col min="769" max="769" width="7.140625" style="14" customWidth="1"/>
    <col min="770" max="770" width="18" style="14" customWidth="1"/>
    <col min="771" max="771" width="13.28515625" style="14" customWidth="1"/>
    <col min="772" max="772" width="8.7109375" style="14" bestFit="1" customWidth="1"/>
    <col min="773" max="773" width="0.7109375" style="14" customWidth="1"/>
    <col min="774" max="778" width="7.7109375" style="14" customWidth="1"/>
    <col min="779" max="779" width="0.7109375" style="14" customWidth="1"/>
    <col min="780" max="780" width="8.28515625" style="14" customWidth="1"/>
    <col min="781" max="781" width="12" style="14" customWidth="1"/>
    <col min="782" max="782" width="0" style="14" hidden="1" customWidth="1"/>
    <col min="783" max="1024" width="9.140625" style="14"/>
    <col min="1025" max="1025" width="7.140625" style="14" customWidth="1"/>
    <col min="1026" max="1026" width="18" style="14" customWidth="1"/>
    <col min="1027" max="1027" width="13.28515625" style="14" customWidth="1"/>
    <col min="1028" max="1028" width="8.7109375" style="14" bestFit="1" customWidth="1"/>
    <col min="1029" max="1029" width="0.7109375" style="14" customWidth="1"/>
    <col min="1030" max="1034" width="7.7109375" style="14" customWidth="1"/>
    <col min="1035" max="1035" width="0.7109375" style="14" customWidth="1"/>
    <col min="1036" max="1036" width="8.28515625" style="14" customWidth="1"/>
    <col min="1037" max="1037" width="12" style="14" customWidth="1"/>
    <col min="1038" max="1038" width="0" style="14" hidden="1" customWidth="1"/>
    <col min="1039" max="1280" width="9.140625" style="14"/>
    <col min="1281" max="1281" width="7.140625" style="14" customWidth="1"/>
    <col min="1282" max="1282" width="18" style="14" customWidth="1"/>
    <col min="1283" max="1283" width="13.28515625" style="14" customWidth="1"/>
    <col min="1284" max="1284" width="8.7109375" style="14" bestFit="1" customWidth="1"/>
    <col min="1285" max="1285" width="0.7109375" style="14" customWidth="1"/>
    <col min="1286" max="1290" width="7.7109375" style="14" customWidth="1"/>
    <col min="1291" max="1291" width="0.7109375" style="14" customWidth="1"/>
    <col min="1292" max="1292" width="8.28515625" style="14" customWidth="1"/>
    <col min="1293" max="1293" width="12" style="14" customWidth="1"/>
    <col min="1294" max="1294" width="0" style="14" hidden="1" customWidth="1"/>
    <col min="1295" max="1536" width="9.140625" style="14"/>
    <col min="1537" max="1537" width="7.140625" style="14" customWidth="1"/>
    <col min="1538" max="1538" width="18" style="14" customWidth="1"/>
    <col min="1539" max="1539" width="13.28515625" style="14" customWidth="1"/>
    <col min="1540" max="1540" width="8.7109375" style="14" bestFit="1" customWidth="1"/>
    <col min="1541" max="1541" width="0.7109375" style="14" customWidth="1"/>
    <col min="1542" max="1546" width="7.7109375" style="14" customWidth="1"/>
    <col min="1547" max="1547" width="0.7109375" style="14" customWidth="1"/>
    <col min="1548" max="1548" width="8.28515625" style="14" customWidth="1"/>
    <col min="1549" max="1549" width="12" style="14" customWidth="1"/>
    <col min="1550" max="1550" width="0" style="14" hidden="1" customWidth="1"/>
    <col min="1551" max="1792" width="9.140625" style="14"/>
    <col min="1793" max="1793" width="7.140625" style="14" customWidth="1"/>
    <col min="1794" max="1794" width="18" style="14" customWidth="1"/>
    <col min="1795" max="1795" width="13.28515625" style="14" customWidth="1"/>
    <col min="1796" max="1796" width="8.7109375" style="14" bestFit="1" customWidth="1"/>
    <col min="1797" max="1797" width="0.7109375" style="14" customWidth="1"/>
    <col min="1798" max="1802" width="7.7109375" style="14" customWidth="1"/>
    <col min="1803" max="1803" width="0.7109375" style="14" customWidth="1"/>
    <col min="1804" max="1804" width="8.28515625" style="14" customWidth="1"/>
    <col min="1805" max="1805" width="12" style="14" customWidth="1"/>
    <col min="1806" max="1806" width="0" style="14" hidden="1" customWidth="1"/>
    <col min="1807" max="2048" width="9.140625" style="14"/>
    <col min="2049" max="2049" width="7.140625" style="14" customWidth="1"/>
    <col min="2050" max="2050" width="18" style="14" customWidth="1"/>
    <col min="2051" max="2051" width="13.28515625" style="14" customWidth="1"/>
    <col min="2052" max="2052" width="8.7109375" style="14" bestFit="1" customWidth="1"/>
    <col min="2053" max="2053" width="0.7109375" style="14" customWidth="1"/>
    <col min="2054" max="2058" width="7.7109375" style="14" customWidth="1"/>
    <col min="2059" max="2059" width="0.7109375" style="14" customWidth="1"/>
    <col min="2060" max="2060" width="8.28515625" style="14" customWidth="1"/>
    <col min="2061" max="2061" width="12" style="14" customWidth="1"/>
    <col min="2062" max="2062" width="0" style="14" hidden="1" customWidth="1"/>
    <col min="2063" max="2304" width="9.140625" style="14"/>
    <col min="2305" max="2305" width="7.140625" style="14" customWidth="1"/>
    <col min="2306" max="2306" width="18" style="14" customWidth="1"/>
    <col min="2307" max="2307" width="13.28515625" style="14" customWidth="1"/>
    <col min="2308" max="2308" width="8.7109375" style="14" bestFit="1" customWidth="1"/>
    <col min="2309" max="2309" width="0.7109375" style="14" customWidth="1"/>
    <col min="2310" max="2314" width="7.7109375" style="14" customWidth="1"/>
    <col min="2315" max="2315" width="0.7109375" style="14" customWidth="1"/>
    <col min="2316" max="2316" width="8.28515625" style="14" customWidth="1"/>
    <col min="2317" max="2317" width="12" style="14" customWidth="1"/>
    <col min="2318" max="2318" width="0" style="14" hidden="1" customWidth="1"/>
    <col min="2319" max="2560" width="9.140625" style="14"/>
    <col min="2561" max="2561" width="7.140625" style="14" customWidth="1"/>
    <col min="2562" max="2562" width="18" style="14" customWidth="1"/>
    <col min="2563" max="2563" width="13.28515625" style="14" customWidth="1"/>
    <col min="2564" max="2564" width="8.7109375" style="14" bestFit="1" customWidth="1"/>
    <col min="2565" max="2565" width="0.7109375" style="14" customWidth="1"/>
    <col min="2566" max="2570" width="7.7109375" style="14" customWidth="1"/>
    <col min="2571" max="2571" width="0.7109375" style="14" customWidth="1"/>
    <col min="2572" max="2572" width="8.28515625" style="14" customWidth="1"/>
    <col min="2573" max="2573" width="12" style="14" customWidth="1"/>
    <col min="2574" max="2574" width="0" style="14" hidden="1" customWidth="1"/>
    <col min="2575" max="2816" width="9.140625" style="14"/>
    <col min="2817" max="2817" width="7.140625" style="14" customWidth="1"/>
    <col min="2818" max="2818" width="18" style="14" customWidth="1"/>
    <col min="2819" max="2819" width="13.28515625" style="14" customWidth="1"/>
    <col min="2820" max="2820" width="8.7109375" style="14" bestFit="1" customWidth="1"/>
    <col min="2821" max="2821" width="0.7109375" style="14" customWidth="1"/>
    <col min="2822" max="2826" width="7.7109375" style="14" customWidth="1"/>
    <col min="2827" max="2827" width="0.7109375" style="14" customWidth="1"/>
    <col min="2828" max="2828" width="8.28515625" style="14" customWidth="1"/>
    <col min="2829" max="2829" width="12" style="14" customWidth="1"/>
    <col min="2830" max="2830" width="0" style="14" hidden="1" customWidth="1"/>
    <col min="2831" max="3072" width="9.140625" style="14"/>
    <col min="3073" max="3073" width="7.140625" style="14" customWidth="1"/>
    <col min="3074" max="3074" width="18" style="14" customWidth="1"/>
    <col min="3075" max="3075" width="13.28515625" style="14" customWidth="1"/>
    <col min="3076" max="3076" width="8.7109375" style="14" bestFit="1" customWidth="1"/>
    <col min="3077" max="3077" width="0.7109375" style="14" customWidth="1"/>
    <col min="3078" max="3082" width="7.7109375" style="14" customWidth="1"/>
    <col min="3083" max="3083" width="0.7109375" style="14" customWidth="1"/>
    <col min="3084" max="3084" width="8.28515625" style="14" customWidth="1"/>
    <col min="3085" max="3085" width="12" style="14" customWidth="1"/>
    <col min="3086" max="3086" width="0" style="14" hidden="1" customWidth="1"/>
    <col min="3087" max="3328" width="9.140625" style="14"/>
    <col min="3329" max="3329" width="7.140625" style="14" customWidth="1"/>
    <col min="3330" max="3330" width="18" style="14" customWidth="1"/>
    <col min="3331" max="3331" width="13.28515625" style="14" customWidth="1"/>
    <col min="3332" max="3332" width="8.7109375" style="14" bestFit="1" customWidth="1"/>
    <col min="3333" max="3333" width="0.7109375" style="14" customWidth="1"/>
    <col min="3334" max="3338" width="7.7109375" style="14" customWidth="1"/>
    <col min="3339" max="3339" width="0.7109375" style="14" customWidth="1"/>
    <col min="3340" max="3340" width="8.28515625" style="14" customWidth="1"/>
    <col min="3341" max="3341" width="12" style="14" customWidth="1"/>
    <col min="3342" max="3342" width="0" style="14" hidden="1" customWidth="1"/>
    <col min="3343" max="3584" width="9.140625" style="14"/>
    <col min="3585" max="3585" width="7.140625" style="14" customWidth="1"/>
    <col min="3586" max="3586" width="18" style="14" customWidth="1"/>
    <col min="3587" max="3587" width="13.28515625" style="14" customWidth="1"/>
    <col min="3588" max="3588" width="8.7109375" style="14" bestFit="1" customWidth="1"/>
    <col min="3589" max="3589" width="0.7109375" style="14" customWidth="1"/>
    <col min="3590" max="3594" width="7.7109375" style="14" customWidth="1"/>
    <col min="3595" max="3595" width="0.7109375" style="14" customWidth="1"/>
    <col min="3596" max="3596" width="8.28515625" style="14" customWidth="1"/>
    <col min="3597" max="3597" width="12" style="14" customWidth="1"/>
    <col min="3598" max="3598" width="0" style="14" hidden="1" customWidth="1"/>
    <col min="3599" max="3840" width="9.140625" style="14"/>
    <col min="3841" max="3841" width="7.140625" style="14" customWidth="1"/>
    <col min="3842" max="3842" width="18" style="14" customWidth="1"/>
    <col min="3843" max="3843" width="13.28515625" style="14" customWidth="1"/>
    <col min="3844" max="3844" width="8.7109375" style="14" bestFit="1" customWidth="1"/>
    <col min="3845" max="3845" width="0.7109375" style="14" customWidth="1"/>
    <col min="3846" max="3850" width="7.7109375" style="14" customWidth="1"/>
    <col min="3851" max="3851" width="0.7109375" style="14" customWidth="1"/>
    <col min="3852" max="3852" width="8.28515625" style="14" customWidth="1"/>
    <col min="3853" max="3853" width="12" style="14" customWidth="1"/>
    <col min="3854" max="3854" width="0" style="14" hidden="1" customWidth="1"/>
    <col min="3855" max="4096" width="9.140625" style="14"/>
    <col min="4097" max="4097" width="7.140625" style="14" customWidth="1"/>
    <col min="4098" max="4098" width="18" style="14" customWidth="1"/>
    <col min="4099" max="4099" width="13.28515625" style="14" customWidth="1"/>
    <col min="4100" max="4100" width="8.7109375" style="14" bestFit="1" customWidth="1"/>
    <col min="4101" max="4101" width="0.7109375" style="14" customWidth="1"/>
    <col min="4102" max="4106" width="7.7109375" style="14" customWidth="1"/>
    <col min="4107" max="4107" width="0.7109375" style="14" customWidth="1"/>
    <col min="4108" max="4108" width="8.28515625" style="14" customWidth="1"/>
    <col min="4109" max="4109" width="12" style="14" customWidth="1"/>
    <col min="4110" max="4110" width="0" style="14" hidden="1" customWidth="1"/>
    <col min="4111" max="4352" width="9.140625" style="14"/>
    <col min="4353" max="4353" width="7.140625" style="14" customWidth="1"/>
    <col min="4354" max="4354" width="18" style="14" customWidth="1"/>
    <col min="4355" max="4355" width="13.28515625" style="14" customWidth="1"/>
    <col min="4356" max="4356" width="8.7109375" style="14" bestFit="1" customWidth="1"/>
    <col min="4357" max="4357" width="0.7109375" style="14" customWidth="1"/>
    <col min="4358" max="4362" width="7.7109375" style="14" customWidth="1"/>
    <col min="4363" max="4363" width="0.7109375" style="14" customWidth="1"/>
    <col min="4364" max="4364" width="8.28515625" style="14" customWidth="1"/>
    <col min="4365" max="4365" width="12" style="14" customWidth="1"/>
    <col min="4366" max="4366" width="0" style="14" hidden="1" customWidth="1"/>
    <col min="4367" max="4608" width="9.140625" style="14"/>
    <col min="4609" max="4609" width="7.140625" style="14" customWidth="1"/>
    <col min="4610" max="4610" width="18" style="14" customWidth="1"/>
    <col min="4611" max="4611" width="13.28515625" style="14" customWidth="1"/>
    <col min="4612" max="4612" width="8.7109375" style="14" bestFit="1" customWidth="1"/>
    <col min="4613" max="4613" width="0.7109375" style="14" customWidth="1"/>
    <col min="4614" max="4618" width="7.7109375" style="14" customWidth="1"/>
    <col min="4619" max="4619" width="0.7109375" style="14" customWidth="1"/>
    <col min="4620" max="4620" width="8.28515625" style="14" customWidth="1"/>
    <col min="4621" max="4621" width="12" style="14" customWidth="1"/>
    <col min="4622" max="4622" width="0" style="14" hidden="1" customWidth="1"/>
    <col min="4623" max="4864" width="9.140625" style="14"/>
    <col min="4865" max="4865" width="7.140625" style="14" customWidth="1"/>
    <col min="4866" max="4866" width="18" style="14" customWidth="1"/>
    <col min="4867" max="4867" width="13.28515625" style="14" customWidth="1"/>
    <col min="4868" max="4868" width="8.7109375" style="14" bestFit="1" customWidth="1"/>
    <col min="4869" max="4869" width="0.7109375" style="14" customWidth="1"/>
    <col min="4870" max="4874" width="7.7109375" style="14" customWidth="1"/>
    <col min="4875" max="4875" width="0.7109375" style="14" customWidth="1"/>
    <col min="4876" max="4876" width="8.28515625" style="14" customWidth="1"/>
    <col min="4877" max="4877" width="12" style="14" customWidth="1"/>
    <col min="4878" max="4878" width="0" style="14" hidden="1" customWidth="1"/>
    <col min="4879" max="5120" width="9.140625" style="14"/>
    <col min="5121" max="5121" width="7.140625" style="14" customWidth="1"/>
    <col min="5122" max="5122" width="18" style="14" customWidth="1"/>
    <col min="5123" max="5123" width="13.28515625" style="14" customWidth="1"/>
    <col min="5124" max="5124" width="8.7109375" style="14" bestFit="1" customWidth="1"/>
    <col min="5125" max="5125" width="0.7109375" style="14" customWidth="1"/>
    <col min="5126" max="5130" width="7.7109375" style="14" customWidth="1"/>
    <col min="5131" max="5131" width="0.7109375" style="14" customWidth="1"/>
    <col min="5132" max="5132" width="8.28515625" style="14" customWidth="1"/>
    <col min="5133" max="5133" width="12" style="14" customWidth="1"/>
    <col min="5134" max="5134" width="0" style="14" hidden="1" customWidth="1"/>
    <col min="5135" max="5376" width="9.140625" style="14"/>
    <col min="5377" max="5377" width="7.140625" style="14" customWidth="1"/>
    <col min="5378" max="5378" width="18" style="14" customWidth="1"/>
    <col min="5379" max="5379" width="13.28515625" style="14" customWidth="1"/>
    <col min="5380" max="5380" width="8.7109375" style="14" bestFit="1" customWidth="1"/>
    <col min="5381" max="5381" width="0.7109375" style="14" customWidth="1"/>
    <col min="5382" max="5386" width="7.7109375" style="14" customWidth="1"/>
    <col min="5387" max="5387" width="0.7109375" style="14" customWidth="1"/>
    <col min="5388" max="5388" width="8.28515625" style="14" customWidth="1"/>
    <col min="5389" max="5389" width="12" style="14" customWidth="1"/>
    <col min="5390" max="5390" width="0" style="14" hidden="1" customWidth="1"/>
    <col min="5391" max="5632" width="9.140625" style="14"/>
    <col min="5633" max="5633" width="7.140625" style="14" customWidth="1"/>
    <col min="5634" max="5634" width="18" style="14" customWidth="1"/>
    <col min="5635" max="5635" width="13.28515625" style="14" customWidth="1"/>
    <col min="5636" max="5636" width="8.7109375" style="14" bestFit="1" customWidth="1"/>
    <col min="5637" max="5637" width="0.7109375" style="14" customWidth="1"/>
    <col min="5638" max="5642" width="7.7109375" style="14" customWidth="1"/>
    <col min="5643" max="5643" width="0.7109375" style="14" customWidth="1"/>
    <col min="5644" max="5644" width="8.28515625" style="14" customWidth="1"/>
    <col min="5645" max="5645" width="12" style="14" customWidth="1"/>
    <col min="5646" max="5646" width="0" style="14" hidden="1" customWidth="1"/>
    <col min="5647" max="5888" width="9.140625" style="14"/>
    <col min="5889" max="5889" width="7.140625" style="14" customWidth="1"/>
    <col min="5890" max="5890" width="18" style="14" customWidth="1"/>
    <col min="5891" max="5891" width="13.28515625" style="14" customWidth="1"/>
    <col min="5892" max="5892" width="8.7109375" style="14" bestFit="1" customWidth="1"/>
    <col min="5893" max="5893" width="0.7109375" style="14" customWidth="1"/>
    <col min="5894" max="5898" width="7.7109375" style="14" customWidth="1"/>
    <col min="5899" max="5899" width="0.7109375" style="14" customWidth="1"/>
    <col min="5900" max="5900" width="8.28515625" style="14" customWidth="1"/>
    <col min="5901" max="5901" width="12" style="14" customWidth="1"/>
    <col min="5902" max="5902" width="0" style="14" hidden="1" customWidth="1"/>
    <col min="5903" max="6144" width="9.140625" style="14"/>
    <col min="6145" max="6145" width="7.140625" style="14" customWidth="1"/>
    <col min="6146" max="6146" width="18" style="14" customWidth="1"/>
    <col min="6147" max="6147" width="13.28515625" style="14" customWidth="1"/>
    <col min="6148" max="6148" width="8.7109375" style="14" bestFit="1" customWidth="1"/>
    <col min="6149" max="6149" width="0.7109375" style="14" customWidth="1"/>
    <col min="6150" max="6154" width="7.7109375" style="14" customWidth="1"/>
    <col min="6155" max="6155" width="0.7109375" style="14" customWidth="1"/>
    <col min="6156" max="6156" width="8.28515625" style="14" customWidth="1"/>
    <col min="6157" max="6157" width="12" style="14" customWidth="1"/>
    <col min="6158" max="6158" width="0" style="14" hidden="1" customWidth="1"/>
    <col min="6159" max="6400" width="9.140625" style="14"/>
    <col min="6401" max="6401" width="7.140625" style="14" customWidth="1"/>
    <col min="6402" max="6402" width="18" style="14" customWidth="1"/>
    <col min="6403" max="6403" width="13.28515625" style="14" customWidth="1"/>
    <col min="6404" max="6404" width="8.7109375" style="14" bestFit="1" customWidth="1"/>
    <col min="6405" max="6405" width="0.7109375" style="14" customWidth="1"/>
    <col min="6406" max="6410" width="7.7109375" style="14" customWidth="1"/>
    <col min="6411" max="6411" width="0.7109375" style="14" customWidth="1"/>
    <col min="6412" max="6412" width="8.28515625" style="14" customWidth="1"/>
    <col min="6413" max="6413" width="12" style="14" customWidth="1"/>
    <col min="6414" max="6414" width="0" style="14" hidden="1" customWidth="1"/>
    <col min="6415" max="6656" width="9.140625" style="14"/>
    <col min="6657" max="6657" width="7.140625" style="14" customWidth="1"/>
    <col min="6658" max="6658" width="18" style="14" customWidth="1"/>
    <col min="6659" max="6659" width="13.28515625" style="14" customWidth="1"/>
    <col min="6660" max="6660" width="8.7109375" style="14" bestFit="1" customWidth="1"/>
    <col min="6661" max="6661" width="0.7109375" style="14" customWidth="1"/>
    <col min="6662" max="6666" width="7.7109375" style="14" customWidth="1"/>
    <col min="6667" max="6667" width="0.7109375" style="14" customWidth="1"/>
    <col min="6668" max="6668" width="8.28515625" style="14" customWidth="1"/>
    <col min="6669" max="6669" width="12" style="14" customWidth="1"/>
    <col min="6670" max="6670" width="0" style="14" hidden="1" customWidth="1"/>
    <col min="6671" max="6912" width="9.140625" style="14"/>
    <col min="6913" max="6913" width="7.140625" style="14" customWidth="1"/>
    <col min="6914" max="6914" width="18" style="14" customWidth="1"/>
    <col min="6915" max="6915" width="13.28515625" style="14" customWidth="1"/>
    <col min="6916" max="6916" width="8.7109375" style="14" bestFit="1" customWidth="1"/>
    <col min="6917" max="6917" width="0.7109375" style="14" customWidth="1"/>
    <col min="6918" max="6922" width="7.7109375" style="14" customWidth="1"/>
    <col min="6923" max="6923" width="0.7109375" style="14" customWidth="1"/>
    <col min="6924" max="6924" width="8.28515625" style="14" customWidth="1"/>
    <col min="6925" max="6925" width="12" style="14" customWidth="1"/>
    <col min="6926" max="6926" width="0" style="14" hidden="1" customWidth="1"/>
    <col min="6927" max="7168" width="9.140625" style="14"/>
    <col min="7169" max="7169" width="7.140625" style="14" customWidth="1"/>
    <col min="7170" max="7170" width="18" style="14" customWidth="1"/>
    <col min="7171" max="7171" width="13.28515625" style="14" customWidth="1"/>
    <col min="7172" max="7172" width="8.7109375" style="14" bestFit="1" customWidth="1"/>
    <col min="7173" max="7173" width="0.7109375" style="14" customWidth="1"/>
    <col min="7174" max="7178" width="7.7109375" style="14" customWidth="1"/>
    <col min="7179" max="7179" width="0.7109375" style="14" customWidth="1"/>
    <col min="7180" max="7180" width="8.28515625" style="14" customWidth="1"/>
    <col min="7181" max="7181" width="12" style="14" customWidth="1"/>
    <col min="7182" max="7182" width="0" style="14" hidden="1" customWidth="1"/>
    <col min="7183" max="7424" width="9.140625" style="14"/>
    <col min="7425" max="7425" width="7.140625" style="14" customWidth="1"/>
    <col min="7426" max="7426" width="18" style="14" customWidth="1"/>
    <col min="7427" max="7427" width="13.28515625" style="14" customWidth="1"/>
    <col min="7428" max="7428" width="8.7109375" style="14" bestFit="1" customWidth="1"/>
    <col min="7429" max="7429" width="0.7109375" style="14" customWidth="1"/>
    <col min="7430" max="7434" width="7.7109375" style="14" customWidth="1"/>
    <col min="7435" max="7435" width="0.7109375" style="14" customWidth="1"/>
    <col min="7436" max="7436" width="8.28515625" style="14" customWidth="1"/>
    <col min="7437" max="7437" width="12" style="14" customWidth="1"/>
    <col min="7438" max="7438" width="0" style="14" hidden="1" customWidth="1"/>
    <col min="7439" max="7680" width="9.140625" style="14"/>
    <col min="7681" max="7681" width="7.140625" style="14" customWidth="1"/>
    <col min="7682" max="7682" width="18" style="14" customWidth="1"/>
    <col min="7683" max="7683" width="13.28515625" style="14" customWidth="1"/>
    <col min="7684" max="7684" width="8.7109375" style="14" bestFit="1" customWidth="1"/>
    <col min="7685" max="7685" width="0.7109375" style="14" customWidth="1"/>
    <col min="7686" max="7690" width="7.7109375" style="14" customWidth="1"/>
    <col min="7691" max="7691" width="0.7109375" style="14" customWidth="1"/>
    <col min="7692" max="7692" width="8.28515625" style="14" customWidth="1"/>
    <col min="7693" max="7693" width="12" style="14" customWidth="1"/>
    <col min="7694" max="7694" width="0" style="14" hidden="1" customWidth="1"/>
    <col min="7695" max="7936" width="9.140625" style="14"/>
    <col min="7937" max="7937" width="7.140625" style="14" customWidth="1"/>
    <col min="7938" max="7938" width="18" style="14" customWidth="1"/>
    <col min="7939" max="7939" width="13.28515625" style="14" customWidth="1"/>
    <col min="7940" max="7940" width="8.7109375" style="14" bestFit="1" customWidth="1"/>
    <col min="7941" max="7941" width="0.7109375" style="14" customWidth="1"/>
    <col min="7942" max="7946" width="7.7109375" style="14" customWidth="1"/>
    <col min="7947" max="7947" width="0.7109375" style="14" customWidth="1"/>
    <col min="7948" max="7948" width="8.28515625" style="14" customWidth="1"/>
    <col min="7949" max="7949" width="12" style="14" customWidth="1"/>
    <col min="7950" max="7950" width="0" style="14" hidden="1" customWidth="1"/>
    <col min="7951" max="8192" width="9.140625" style="14"/>
    <col min="8193" max="8193" width="7.140625" style="14" customWidth="1"/>
    <col min="8194" max="8194" width="18" style="14" customWidth="1"/>
    <col min="8195" max="8195" width="13.28515625" style="14" customWidth="1"/>
    <col min="8196" max="8196" width="8.7109375" style="14" bestFit="1" customWidth="1"/>
    <col min="8197" max="8197" width="0.7109375" style="14" customWidth="1"/>
    <col min="8198" max="8202" width="7.7109375" style="14" customWidth="1"/>
    <col min="8203" max="8203" width="0.7109375" style="14" customWidth="1"/>
    <col min="8204" max="8204" width="8.28515625" style="14" customWidth="1"/>
    <col min="8205" max="8205" width="12" style="14" customWidth="1"/>
    <col min="8206" max="8206" width="0" style="14" hidden="1" customWidth="1"/>
    <col min="8207" max="8448" width="9.140625" style="14"/>
    <col min="8449" max="8449" width="7.140625" style="14" customWidth="1"/>
    <col min="8450" max="8450" width="18" style="14" customWidth="1"/>
    <col min="8451" max="8451" width="13.28515625" style="14" customWidth="1"/>
    <col min="8452" max="8452" width="8.7109375" style="14" bestFit="1" customWidth="1"/>
    <col min="8453" max="8453" width="0.7109375" style="14" customWidth="1"/>
    <col min="8454" max="8458" width="7.7109375" style="14" customWidth="1"/>
    <col min="8459" max="8459" width="0.7109375" style="14" customWidth="1"/>
    <col min="8460" max="8460" width="8.28515625" style="14" customWidth="1"/>
    <col min="8461" max="8461" width="12" style="14" customWidth="1"/>
    <col min="8462" max="8462" width="0" style="14" hidden="1" customWidth="1"/>
    <col min="8463" max="8704" width="9.140625" style="14"/>
    <col min="8705" max="8705" width="7.140625" style="14" customWidth="1"/>
    <col min="8706" max="8706" width="18" style="14" customWidth="1"/>
    <col min="8707" max="8707" width="13.28515625" style="14" customWidth="1"/>
    <col min="8708" max="8708" width="8.7109375" style="14" bestFit="1" customWidth="1"/>
    <col min="8709" max="8709" width="0.7109375" style="14" customWidth="1"/>
    <col min="8710" max="8714" width="7.7109375" style="14" customWidth="1"/>
    <col min="8715" max="8715" width="0.7109375" style="14" customWidth="1"/>
    <col min="8716" max="8716" width="8.28515625" style="14" customWidth="1"/>
    <col min="8717" max="8717" width="12" style="14" customWidth="1"/>
    <col min="8718" max="8718" width="0" style="14" hidden="1" customWidth="1"/>
    <col min="8719" max="8960" width="9.140625" style="14"/>
    <col min="8961" max="8961" width="7.140625" style="14" customWidth="1"/>
    <col min="8962" max="8962" width="18" style="14" customWidth="1"/>
    <col min="8963" max="8963" width="13.28515625" style="14" customWidth="1"/>
    <col min="8964" max="8964" width="8.7109375" style="14" bestFit="1" customWidth="1"/>
    <col min="8965" max="8965" width="0.7109375" style="14" customWidth="1"/>
    <col min="8966" max="8970" width="7.7109375" style="14" customWidth="1"/>
    <col min="8971" max="8971" width="0.7109375" style="14" customWidth="1"/>
    <col min="8972" max="8972" width="8.28515625" style="14" customWidth="1"/>
    <col min="8973" max="8973" width="12" style="14" customWidth="1"/>
    <col min="8974" max="8974" width="0" style="14" hidden="1" customWidth="1"/>
    <col min="8975" max="9216" width="9.140625" style="14"/>
    <col min="9217" max="9217" width="7.140625" style="14" customWidth="1"/>
    <col min="9218" max="9218" width="18" style="14" customWidth="1"/>
    <col min="9219" max="9219" width="13.28515625" style="14" customWidth="1"/>
    <col min="9220" max="9220" width="8.7109375" style="14" bestFit="1" customWidth="1"/>
    <col min="9221" max="9221" width="0.7109375" style="14" customWidth="1"/>
    <col min="9222" max="9226" width="7.7109375" style="14" customWidth="1"/>
    <col min="9227" max="9227" width="0.7109375" style="14" customWidth="1"/>
    <col min="9228" max="9228" width="8.28515625" style="14" customWidth="1"/>
    <col min="9229" max="9229" width="12" style="14" customWidth="1"/>
    <col min="9230" max="9230" width="0" style="14" hidden="1" customWidth="1"/>
    <col min="9231" max="9472" width="9.140625" style="14"/>
    <col min="9473" max="9473" width="7.140625" style="14" customWidth="1"/>
    <col min="9474" max="9474" width="18" style="14" customWidth="1"/>
    <col min="9475" max="9475" width="13.28515625" style="14" customWidth="1"/>
    <col min="9476" max="9476" width="8.7109375" style="14" bestFit="1" customWidth="1"/>
    <col min="9477" max="9477" width="0.7109375" style="14" customWidth="1"/>
    <col min="9478" max="9482" width="7.7109375" style="14" customWidth="1"/>
    <col min="9483" max="9483" width="0.7109375" style="14" customWidth="1"/>
    <col min="9484" max="9484" width="8.28515625" style="14" customWidth="1"/>
    <col min="9485" max="9485" width="12" style="14" customWidth="1"/>
    <col min="9486" max="9486" width="0" style="14" hidden="1" customWidth="1"/>
    <col min="9487" max="9728" width="9.140625" style="14"/>
    <col min="9729" max="9729" width="7.140625" style="14" customWidth="1"/>
    <col min="9730" max="9730" width="18" style="14" customWidth="1"/>
    <col min="9731" max="9731" width="13.28515625" style="14" customWidth="1"/>
    <col min="9732" max="9732" width="8.7109375" style="14" bestFit="1" customWidth="1"/>
    <col min="9733" max="9733" width="0.7109375" style="14" customWidth="1"/>
    <col min="9734" max="9738" width="7.7109375" style="14" customWidth="1"/>
    <col min="9739" max="9739" width="0.7109375" style="14" customWidth="1"/>
    <col min="9740" max="9740" width="8.28515625" style="14" customWidth="1"/>
    <col min="9741" max="9741" width="12" style="14" customWidth="1"/>
    <col min="9742" max="9742" width="0" style="14" hidden="1" customWidth="1"/>
    <col min="9743" max="9984" width="9.140625" style="14"/>
    <col min="9985" max="9985" width="7.140625" style="14" customWidth="1"/>
    <col min="9986" max="9986" width="18" style="14" customWidth="1"/>
    <col min="9987" max="9987" width="13.28515625" style="14" customWidth="1"/>
    <col min="9988" max="9988" width="8.7109375" style="14" bestFit="1" customWidth="1"/>
    <col min="9989" max="9989" width="0.7109375" style="14" customWidth="1"/>
    <col min="9990" max="9994" width="7.7109375" style="14" customWidth="1"/>
    <col min="9995" max="9995" width="0.7109375" style="14" customWidth="1"/>
    <col min="9996" max="9996" width="8.28515625" style="14" customWidth="1"/>
    <col min="9997" max="9997" width="12" style="14" customWidth="1"/>
    <col min="9998" max="9998" width="0" style="14" hidden="1" customWidth="1"/>
    <col min="9999" max="10240" width="9.140625" style="14"/>
    <col min="10241" max="10241" width="7.140625" style="14" customWidth="1"/>
    <col min="10242" max="10242" width="18" style="14" customWidth="1"/>
    <col min="10243" max="10243" width="13.28515625" style="14" customWidth="1"/>
    <col min="10244" max="10244" width="8.7109375" style="14" bestFit="1" customWidth="1"/>
    <col min="10245" max="10245" width="0.7109375" style="14" customWidth="1"/>
    <col min="10246" max="10250" width="7.7109375" style="14" customWidth="1"/>
    <col min="10251" max="10251" width="0.7109375" style="14" customWidth="1"/>
    <col min="10252" max="10252" width="8.28515625" style="14" customWidth="1"/>
    <col min="10253" max="10253" width="12" style="14" customWidth="1"/>
    <col min="10254" max="10254" width="0" style="14" hidden="1" customWidth="1"/>
    <col min="10255" max="10496" width="9.140625" style="14"/>
    <col min="10497" max="10497" width="7.140625" style="14" customWidth="1"/>
    <col min="10498" max="10498" width="18" style="14" customWidth="1"/>
    <col min="10499" max="10499" width="13.28515625" style="14" customWidth="1"/>
    <col min="10500" max="10500" width="8.7109375" style="14" bestFit="1" customWidth="1"/>
    <col min="10501" max="10501" width="0.7109375" style="14" customWidth="1"/>
    <col min="10502" max="10506" width="7.7109375" style="14" customWidth="1"/>
    <col min="10507" max="10507" width="0.7109375" style="14" customWidth="1"/>
    <col min="10508" max="10508" width="8.28515625" style="14" customWidth="1"/>
    <col min="10509" max="10509" width="12" style="14" customWidth="1"/>
    <col min="10510" max="10510" width="0" style="14" hidden="1" customWidth="1"/>
    <col min="10511" max="10752" width="9.140625" style="14"/>
    <col min="10753" max="10753" width="7.140625" style="14" customWidth="1"/>
    <col min="10754" max="10754" width="18" style="14" customWidth="1"/>
    <col min="10755" max="10755" width="13.28515625" style="14" customWidth="1"/>
    <col min="10756" max="10756" width="8.7109375" style="14" bestFit="1" customWidth="1"/>
    <col min="10757" max="10757" width="0.7109375" style="14" customWidth="1"/>
    <col min="10758" max="10762" width="7.7109375" style="14" customWidth="1"/>
    <col min="10763" max="10763" width="0.7109375" style="14" customWidth="1"/>
    <col min="10764" max="10764" width="8.28515625" style="14" customWidth="1"/>
    <col min="10765" max="10765" width="12" style="14" customWidth="1"/>
    <col min="10766" max="10766" width="0" style="14" hidden="1" customWidth="1"/>
    <col min="10767" max="11008" width="9.140625" style="14"/>
    <col min="11009" max="11009" width="7.140625" style="14" customWidth="1"/>
    <col min="11010" max="11010" width="18" style="14" customWidth="1"/>
    <col min="11011" max="11011" width="13.28515625" style="14" customWidth="1"/>
    <col min="11012" max="11012" width="8.7109375" style="14" bestFit="1" customWidth="1"/>
    <col min="11013" max="11013" width="0.7109375" style="14" customWidth="1"/>
    <col min="11014" max="11018" width="7.7109375" style="14" customWidth="1"/>
    <col min="11019" max="11019" width="0.7109375" style="14" customWidth="1"/>
    <col min="11020" max="11020" width="8.28515625" style="14" customWidth="1"/>
    <col min="11021" max="11021" width="12" style="14" customWidth="1"/>
    <col min="11022" max="11022" width="0" style="14" hidden="1" customWidth="1"/>
    <col min="11023" max="11264" width="9.140625" style="14"/>
    <col min="11265" max="11265" width="7.140625" style="14" customWidth="1"/>
    <col min="11266" max="11266" width="18" style="14" customWidth="1"/>
    <col min="11267" max="11267" width="13.28515625" style="14" customWidth="1"/>
    <col min="11268" max="11268" width="8.7109375" style="14" bestFit="1" customWidth="1"/>
    <col min="11269" max="11269" width="0.7109375" style="14" customWidth="1"/>
    <col min="11270" max="11274" width="7.7109375" style="14" customWidth="1"/>
    <col min="11275" max="11275" width="0.7109375" style="14" customWidth="1"/>
    <col min="11276" max="11276" width="8.28515625" style="14" customWidth="1"/>
    <col min="11277" max="11277" width="12" style="14" customWidth="1"/>
    <col min="11278" max="11278" width="0" style="14" hidden="1" customWidth="1"/>
    <col min="11279" max="11520" width="9.140625" style="14"/>
    <col min="11521" max="11521" width="7.140625" style="14" customWidth="1"/>
    <col min="11522" max="11522" width="18" style="14" customWidth="1"/>
    <col min="11523" max="11523" width="13.28515625" style="14" customWidth="1"/>
    <col min="11524" max="11524" width="8.7109375" style="14" bestFit="1" customWidth="1"/>
    <col min="11525" max="11525" width="0.7109375" style="14" customWidth="1"/>
    <col min="11526" max="11530" width="7.7109375" style="14" customWidth="1"/>
    <col min="11531" max="11531" width="0.7109375" style="14" customWidth="1"/>
    <col min="11532" max="11532" width="8.28515625" style="14" customWidth="1"/>
    <col min="11533" max="11533" width="12" style="14" customWidth="1"/>
    <col min="11534" max="11534" width="0" style="14" hidden="1" customWidth="1"/>
    <col min="11535" max="11776" width="9.140625" style="14"/>
    <col min="11777" max="11777" width="7.140625" style="14" customWidth="1"/>
    <col min="11778" max="11778" width="18" style="14" customWidth="1"/>
    <col min="11779" max="11779" width="13.28515625" style="14" customWidth="1"/>
    <col min="11780" max="11780" width="8.7109375" style="14" bestFit="1" customWidth="1"/>
    <col min="11781" max="11781" width="0.7109375" style="14" customWidth="1"/>
    <col min="11782" max="11786" width="7.7109375" style="14" customWidth="1"/>
    <col min="11787" max="11787" width="0.7109375" style="14" customWidth="1"/>
    <col min="11788" max="11788" width="8.28515625" style="14" customWidth="1"/>
    <col min="11789" max="11789" width="12" style="14" customWidth="1"/>
    <col min="11790" max="11790" width="0" style="14" hidden="1" customWidth="1"/>
    <col min="11791" max="12032" width="9.140625" style="14"/>
    <col min="12033" max="12033" width="7.140625" style="14" customWidth="1"/>
    <col min="12034" max="12034" width="18" style="14" customWidth="1"/>
    <col min="12035" max="12035" width="13.28515625" style="14" customWidth="1"/>
    <col min="12036" max="12036" width="8.7109375" style="14" bestFit="1" customWidth="1"/>
    <col min="12037" max="12037" width="0.7109375" style="14" customWidth="1"/>
    <col min="12038" max="12042" width="7.7109375" style="14" customWidth="1"/>
    <col min="12043" max="12043" width="0.7109375" style="14" customWidth="1"/>
    <col min="12044" max="12044" width="8.28515625" style="14" customWidth="1"/>
    <col min="12045" max="12045" width="12" style="14" customWidth="1"/>
    <col min="12046" max="12046" width="0" style="14" hidden="1" customWidth="1"/>
    <col min="12047" max="12288" width="9.140625" style="14"/>
    <col min="12289" max="12289" width="7.140625" style="14" customWidth="1"/>
    <col min="12290" max="12290" width="18" style="14" customWidth="1"/>
    <col min="12291" max="12291" width="13.28515625" style="14" customWidth="1"/>
    <col min="12292" max="12292" width="8.7109375" style="14" bestFit="1" customWidth="1"/>
    <col min="12293" max="12293" width="0.7109375" style="14" customWidth="1"/>
    <col min="12294" max="12298" width="7.7109375" style="14" customWidth="1"/>
    <col min="12299" max="12299" width="0.7109375" style="14" customWidth="1"/>
    <col min="12300" max="12300" width="8.28515625" style="14" customWidth="1"/>
    <col min="12301" max="12301" width="12" style="14" customWidth="1"/>
    <col min="12302" max="12302" width="0" style="14" hidden="1" customWidth="1"/>
    <col min="12303" max="12544" width="9.140625" style="14"/>
    <col min="12545" max="12545" width="7.140625" style="14" customWidth="1"/>
    <col min="12546" max="12546" width="18" style="14" customWidth="1"/>
    <col min="12547" max="12547" width="13.28515625" style="14" customWidth="1"/>
    <col min="12548" max="12548" width="8.7109375" style="14" bestFit="1" customWidth="1"/>
    <col min="12549" max="12549" width="0.7109375" style="14" customWidth="1"/>
    <col min="12550" max="12554" width="7.7109375" style="14" customWidth="1"/>
    <col min="12555" max="12555" width="0.7109375" style="14" customWidth="1"/>
    <col min="12556" max="12556" width="8.28515625" style="14" customWidth="1"/>
    <col min="12557" max="12557" width="12" style="14" customWidth="1"/>
    <col min="12558" max="12558" width="0" style="14" hidden="1" customWidth="1"/>
    <col min="12559" max="12800" width="9.140625" style="14"/>
    <col min="12801" max="12801" width="7.140625" style="14" customWidth="1"/>
    <col min="12802" max="12802" width="18" style="14" customWidth="1"/>
    <col min="12803" max="12803" width="13.28515625" style="14" customWidth="1"/>
    <col min="12804" max="12804" width="8.7109375" style="14" bestFit="1" customWidth="1"/>
    <col min="12805" max="12805" width="0.7109375" style="14" customWidth="1"/>
    <col min="12806" max="12810" width="7.7109375" style="14" customWidth="1"/>
    <col min="12811" max="12811" width="0.7109375" style="14" customWidth="1"/>
    <col min="12812" max="12812" width="8.28515625" style="14" customWidth="1"/>
    <col min="12813" max="12813" width="12" style="14" customWidth="1"/>
    <col min="12814" max="12814" width="0" style="14" hidden="1" customWidth="1"/>
    <col min="12815" max="13056" width="9.140625" style="14"/>
    <col min="13057" max="13057" width="7.140625" style="14" customWidth="1"/>
    <col min="13058" max="13058" width="18" style="14" customWidth="1"/>
    <col min="13059" max="13059" width="13.28515625" style="14" customWidth="1"/>
    <col min="13060" max="13060" width="8.7109375" style="14" bestFit="1" customWidth="1"/>
    <col min="13061" max="13061" width="0.7109375" style="14" customWidth="1"/>
    <col min="13062" max="13066" width="7.7109375" style="14" customWidth="1"/>
    <col min="13067" max="13067" width="0.7109375" style="14" customWidth="1"/>
    <col min="13068" max="13068" width="8.28515625" style="14" customWidth="1"/>
    <col min="13069" max="13069" width="12" style="14" customWidth="1"/>
    <col min="13070" max="13070" width="0" style="14" hidden="1" customWidth="1"/>
    <col min="13071" max="13312" width="9.140625" style="14"/>
    <col min="13313" max="13313" width="7.140625" style="14" customWidth="1"/>
    <col min="13314" max="13314" width="18" style="14" customWidth="1"/>
    <col min="13315" max="13315" width="13.28515625" style="14" customWidth="1"/>
    <col min="13316" max="13316" width="8.7109375" style="14" bestFit="1" customWidth="1"/>
    <col min="13317" max="13317" width="0.7109375" style="14" customWidth="1"/>
    <col min="13318" max="13322" width="7.7109375" style="14" customWidth="1"/>
    <col min="13323" max="13323" width="0.7109375" style="14" customWidth="1"/>
    <col min="13324" max="13324" width="8.28515625" style="14" customWidth="1"/>
    <col min="13325" max="13325" width="12" style="14" customWidth="1"/>
    <col min="13326" max="13326" width="0" style="14" hidden="1" customWidth="1"/>
    <col min="13327" max="13568" width="9.140625" style="14"/>
    <col min="13569" max="13569" width="7.140625" style="14" customWidth="1"/>
    <col min="13570" max="13570" width="18" style="14" customWidth="1"/>
    <col min="13571" max="13571" width="13.28515625" style="14" customWidth="1"/>
    <col min="13572" max="13572" width="8.7109375" style="14" bestFit="1" customWidth="1"/>
    <col min="13573" max="13573" width="0.7109375" style="14" customWidth="1"/>
    <col min="13574" max="13578" width="7.7109375" style="14" customWidth="1"/>
    <col min="13579" max="13579" width="0.7109375" style="14" customWidth="1"/>
    <col min="13580" max="13580" width="8.28515625" style="14" customWidth="1"/>
    <col min="13581" max="13581" width="12" style="14" customWidth="1"/>
    <col min="13582" max="13582" width="0" style="14" hidden="1" customWidth="1"/>
    <col min="13583" max="13824" width="9.140625" style="14"/>
    <col min="13825" max="13825" width="7.140625" style="14" customWidth="1"/>
    <col min="13826" max="13826" width="18" style="14" customWidth="1"/>
    <col min="13827" max="13827" width="13.28515625" style="14" customWidth="1"/>
    <col min="13828" max="13828" width="8.7109375" style="14" bestFit="1" customWidth="1"/>
    <col min="13829" max="13829" width="0.7109375" style="14" customWidth="1"/>
    <col min="13830" max="13834" width="7.7109375" style="14" customWidth="1"/>
    <col min="13835" max="13835" width="0.7109375" style="14" customWidth="1"/>
    <col min="13836" max="13836" width="8.28515625" style="14" customWidth="1"/>
    <col min="13837" max="13837" width="12" style="14" customWidth="1"/>
    <col min="13838" max="13838" width="0" style="14" hidden="1" customWidth="1"/>
    <col min="13839" max="14080" width="9.140625" style="14"/>
    <col min="14081" max="14081" width="7.140625" style="14" customWidth="1"/>
    <col min="14082" max="14082" width="18" style="14" customWidth="1"/>
    <col min="14083" max="14083" width="13.28515625" style="14" customWidth="1"/>
    <col min="14084" max="14084" width="8.7109375" style="14" bestFit="1" customWidth="1"/>
    <col min="14085" max="14085" width="0.7109375" style="14" customWidth="1"/>
    <col min="14086" max="14090" width="7.7109375" style="14" customWidth="1"/>
    <col min="14091" max="14091" width="0.7109375" style="14" customWidth="1"/>
    <col min="14092" max="14092" width="8.28515625" style="14" customWidth="1"/>
    <col min="14093" max="14093" width="12" style="14" customWidth="1"/>
    <col min="14094" max="14094" width="0" style="14" hidden="1" customWidth="1"/>
    <col min="14095" max="14336" width="9.140625" style="14"/>
    <col min="14337" max="14337" width="7.140625" style="14" customWidth="1"/>
    <col min="14338" max="14338" width="18" style="14" customWidth="1"/>
    <col min="14339" max="14339" width="13.28515625" style="14" customWidth="1"/>
    <col min="14340" max="14340" width="8.7109375" style="14" bestFit="1" customWidth="1"/>
    <col min="14341" max="14341" width="0.7109375" style="14" customWidth="1"/>
    <col min="14342" max="14346" width="7.7109375" style="14" customWidth="1"/>
    <col min="14347" max="14347" width="0.7109375" style="14" customWidth="1"/>
    <col min="14348" max="14348" width="8.28515625" style="14" customWidth="1"/>
    <col min="14349" max="14349" width="12" style="14" customWidth="1"/>
    <col min="14350" max="14350" width="0" style="14" hidden="1" customWidth="1"/>
    <col min="14351" max="14592" width="9.140625" style="14"/>
    <col min="14593" max="14593" width="7.140625" style="14" customWidth="1"/>
    <col min="14594" max="14594" width="18" style="14" customWidth="1"/>
    <col min="14595" max="14595" width="13.28515625" style="14" customWidth="1"/>
    <col min="14596" max="14596" width="8.7109375" style="14" bestFit="1" customWidth="1"/>
    <col min="14597" max="14597" width="0.7109375" style="14" customWidth="1"/>
    <col min="14598" max="14602" width="7.7109375" style="14" customWidth="1"/>
    <col min="14603" max="14603" width="0.7109375" style="14" customWidth="1"/>
    <col min="14604" max="14604" width="8.28515625" style="14" customWidth="1"/>
    <col min="14605" max="14605" width="12" style="14" customWidth="1"/>
    <col min="14606" max="14606" width="0" style="14" hidden="1" customWidth="1"/>
    <col min="14607" max="14848" width="9.140625" style="14"/>
    <col min="14849" max="14849" width="7.140625" style="14" customWidth="1"/>
    <col min="14850" max="14850" width="18" style="14" customWidth="1"/>
    <col min="14851" max="14851" width="13.28515625" style="14" customWidth="1"/>
    <col min="14852" max="14852" width="8.7109375" style="14" bestFit="1" customWidth="1"/>
    <col min="14853" max="14853" width="0.7109375" style="14" customWidth="1"/>
    <col min="14854" max="14858" width="7.7109375" style="14" customWidth="1"/>
    <col min="14859" max="14859" width="0.7109375" style="14" customWidth="1"/>
    <col min="14860" max="14860" width="8.28515625" style="14" customWidth="1"/>
    <col min="14861" max="14861" width="12" style="14" customWidth="1"/>
    <col min="14862" max="14862" width="0" style="14" hidden="1" customWidth="1"/>
    <col min="14863" max="15104" width="9.140625" style="14"/>
    <col min="15105" max="15105" width="7.140625" style="14" customWidth="1"/>
    <col min="15106" max="15106" width="18" style="14" customWidth="1"/>
    <col min="15107" max="15107" width="13.28515625" style="14" customWidth="1"/>
    <col min="15108" max="15108" width="8.7109375" style="14" bestFit="1" customWidth="1"/>
    <col min="15109" max="15109" width="0.7109375" style="14" customWidth="1"/>
    <col min="15110" max="15114" width="7.7109375" style="14" customWidth="1"/>
    <col min="15115" max="15115" width="0.7109375" style="14" customWidth="1"/>
    <col min="15116" max="15116" width="8.28515625" style="14" customWidth="1"/>
    <col min="15117" max="15117" width="12" style="14" customWidth="1"/>
    <col min="15118" max="15118" width="0" style="14" hidden="1" customWidth="1"/>
    <col min="15119" max="15360" width="9.140625" style="14"/>
    <col min="15361" max="15361" width="7.140625" style="14" customWidth="1"/>
    <col min="15362" max="15362" width="18" style="14" customWidth="1"/>
    <col min="15363" max="15363" width="13.28515625" style="14" customWidth="1"/>
    <col min="15364" max="15364" width="8.7109375" style="14" bestFit="1" customWidth="1"/>
    <col min="15365" max="15365" width="0.7109375" style="14" customWidth="1"/>
    <col min="15366" max="15370" width="7.7109375" style="14" customWidth="1"/>
    <col min="15371" max="15371" width="0.7109375" style="14" customWidth="1"/>
    <col min="15372" max="15372" width="8.28515625" style="14" customWidth="1"/>
    <col min="15373" max="15373" width="12" style="14" customWidth="1"/>
    <col min="15374" max="15374" width="0" style="14" hidden="1" customWidth="1"/>
    <col min="15375" max="15616" width="9.140625" style="14"/>
    <col min="15617" max="15617" width="7.140625" style="14" customWidth="1"/>
    <col min="15618" max="15618" width="18" style="14" customWidth="1"/>
    <col min="15619" max="15619" width="13.28515625" style="14" customWidth="1"/>
    <col min="15620" max="15620" width="8.7109375" style="14" bestFit="1" customWidth="1"/>
    <col min="15621" max="15621" width="0.7109375" style="14" customWidth="1"/>
    <col min="15622" max="15626" width="7.7109375" style="14" customWidth="1"/>
    <col min="15627" max="15627" width="0.7109375" style="14" customWidth="1"/>
    <col min="15628" max="15628" width="8.28515625" style="14" customWidth="1"/>
    <col min="15629" max="15629" width="12" style="14" customWidth="1"/>
    <col min="15630" max="15630" width="0" style="14" hidden="1" customWidth="1"/>
    <col min="15631" max="15872" width="9.140625" style="14"/>
    <col min="15873" max="15873" width="7.140625" style="14" customWidth="1"/>
    <col min="15874" max="15874" width="18" style="14" customWidth="1"/>
    <col min="15875" max="15875" width="13.28515625" style="14" customWidth="1"/>
    <col min="15876" max="15876" width="8.7109375" style="14" bestFit="1" customWidth="1"/>
    <col min="15877" max="15877" width="0.7109375" style="14" customWidth="1"/>
    <col min="15878" max="15882" width="7.7109375" style="14" customWidth="1"/>
    <col min="15883" max="15883" width="0.7109375" style="14" customWidth="1"/>
    <col min="15884" max="15884" width="8.28515625" style="14" customWidth="1"/>
    <col min="15885" max="15885" width="12" style="14" customWidth="1"/>
    <col min="15886" max="15886" width="0" style="14" hidden="1" customWidth="1"/>
    <col min="15887" max="16128" width="9.140625" style="14"/>
    <col min="16129" max="16129" width="7.140625" style="14" customWidth="1"/>
    <col min="16130" max="16130" width="18" style="14" customWidth="1"/>
    <col min="16131" max="16131" width="13.28515625" style="14" customWidth="1"/>
    <col min="16132" max="16132" width="8.7109375" style="14" bestFit="1" customWidth="1"/>
    <col min="16133" max="16133" width="0.7109375" style="14" customWidth="1"/>
    <col min="16134" max="16138" width="7.7109375" style="14" customWidth="1"/>
    <col min="16139" max="16139" width="0.7109375" style="14" customWidth="1"/>
    <col min="16140" max="16140" width="8.28515625" style="14" customWidth="1"/>
    <col min="16141" max="16141" width="12" style="14" customWidth="1"/>
    <col min="16142" max="16142" width="0" style="14" hidden="1" customWidth="1"/>
    <col min="16143" max="16384" width="9.140625" style="14"/>
  </cols>
  <sheetData>
    <row r="1" spans="1:26" x14ac:dyDescent="0.25">
      <c r="A1" s="143" t="s">
        <v>18</v>
      </c>
      <c r="B1" s="143"/>
      <c r="C1" s="143"/>
      <c r="D1" s="143"/>
      <c r="E1" s="143"/>
      <c r="F1" s="143"/>
      <c r="G1" s="143"/>
      <c r="H1" s="144"/>
      <c r="I1" s="17"/>
      <c r="J1" s="18" t="s">
        <v>19</v>
      </c>
      <c r="K1" s="19"/>
      <c r="L1" s="145">
        <f>DATE(rok, 5, 1)</f>
        <v>41030</v>
      </c>
      <c r="M1" s="146" t="e">
        <f>DATE(#REF!,#REF!,#REF!)</f>
        <v>#REF!</v>
      </c>
      <c r="N1" s="147"/>
      <c r="O1" s="148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x14ac:dyDescent="0.25">
      <c r="A2" s="20"/>
      <c r="B2" s="20"/>
      <c r="C2" s="20"/>
      <c r="D2" s="13"/>
      <c r="E2" s="13"/>
      <c r="F2" s="21"/>
      <c r="G2" s="21"/>
      <c r="H2" s="21"/>
      <c r="I2" s="21"/>
      <c r="J2" s="21"/>
      <c r="K2" s="13"/>
      <c r="L2" s="22">
        <v>7</v>
      </c>
      <c r="M2" s="22"/>
      <c r="N2" s="2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x14ac:dyDescent="0.25">
      <c r="A3" s="24" t="s">
        <v>20</v>
      </c>
      <c r="B3" s="25" t="str">
        <f>data!$A$4</f>
        <v>Meno a priezvisko</v>
      </c>
      <c r="C3" s="26" t="s">
        <v>21</v>
      </c>
      <c r="D3" s="149" t="str">
        <f>data!$B$11&amp;", ŠPZ: "&amp;data!$B$10</f>
        <v>značka a typ auta, ŠPZ: ZA 123 AB</v>
      </c>
      <c r="E3" s="150"/>
      <c r="F3" s="150"/>
      <c r="G3" s="150"/>
      <c r="H3" s="150"/>
      <c r="I3" s="150"/>
      <c r="J3" s="150"/>
      <c r="K3" s="150"/>
      <c r="L3" s="150"/>
      <c r="M3" s="150"/>
      <c r="N3" s="147"/>
      <c r="O3" s="148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x14ac:dyDescent="0.25">
      <c r="A4" s="20"/>
      <c r="B4" s="20"/>
      <c r="C4" s="20"/>
      <c r="D4" s="13"/>
      <c r="E4" s="13"/>
      <c r="F4" s="21"/>
      <c r="G4" s="21"/>
      <c r="H4" s="21"/>
      <c r="I4" s="21"/>
      <c r="J4" s="21"/>
      <c r="K4" s="13"/>
      <c r="L4" s="22"/>
      <c r="M4" s="22"/>
      <c r="N4" s="2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s="28" customFormat="1" ht="11.25" x14ac:dyDescent="0.2">
      <c r="A5" s="151" t="s">
        <v>22</v>
      </c>
      <c r="B5" s="152" t="s">
        <v>23</v>
      </c>
      <c r="C5" s="153"/>
      <c r="D5" s="154"/>
      <c r="E5" s="27"/>
      <c r="F5" s="161" t="s">
        <v>24</v>
      </c>
      <c r="G5" s="162" t="s">
        <v>25</v>
      </c>
      <c r="H5" s="162"/>
      <c r="I5" s="162"/>
      <c r="J5" s="162"/>
      <c r="K5" s="27"/>
      <c r="L5" s="163" t="s">
        <v>26</v>
      </c>
      <c r="M5" s="163" t="s">
        <v>27</v>
      </c>
      <c r="N5" s="27"/>
      <c r="O5" s="163" t="s">
        <v>73</v>
      </c>
      <c r="P5" s="27"/>
      <c r="Q5" s="161" t="s">
        <v>28</v>
      </c>
      <c r="R5" s="27"/>
      <c r="S5" s="27"/>
      <c r="T5" s="27"/>
      <c r="U5" s="27"/>
      <c r="V5" s="27"/>
      <c r="W5" s="27"/>
      <c r="X5" s="27"/>
      <c r="Y5" s="27"/>
      <c r="Z5" s="27"/>
    </row>
    <row r="6" spans="1:26" s="28" customFormat="1" ht="11.25" x14ac:dyDescent="0.2">
      <c r="A6" s="151"/>
      <c r="B6" s="155"/>
      <c r="C6" s="156"/>
      <c r="D6" s="157"/>
      <c r="E6" s="27"/>
      <c r="F6" s="161"/>
      <c r="G6" s="162" t="s">
        <v>29</v>
      </c>
      <c r="H6" s="162"/>
      <c r="I6" s="172" t="s">
        <v>30</v>
      </c>
      <c r="J6" s="173"/>
      <c r="K6" s="27"/>
      <c r="L6" s="163"/>
      <c r="M6" s="163"/>
      <c r="N6" s="27"/>
      <c r="O6" s="163"/>
      <c r="P6" s="27"/>
      <c r="Q6" s="161"/>
      <c r="R6" s="27"/>
      <c r="S6" s="27"/>
      <c r="T6" s="27"/>
      <c r="U6" s="27"/>
      <c r="V6" s="27"/>
      <c r="W6" s="27"/>
      <c r="X6" s="27"/>
      <c r="Y6" s="27"/>
      <c r="Z6" s="27"/>
    </row>
    <row r="7" spans="1:26" s="28" customFormat="1" ht="22.5" x14ac:dyDescent="0.2">
      <c r="A7" s="151"/>
      <c r="B7" s="158"/>
      <c r="C7" s="159"/>
      <c r="D7" s="160"/>
      <c r="E7" s="27"/>
      <c r="F7" s="161"/>
      <c r="G7" s="29" t="s">
        <v>31</v>
      </c>
      <c r="H7" s="130" t="s">
        <v>32</v>
      </c>
      <c r="I7" s="29" t="s">
        <v>31</v>
      </c>
      <c r="J7" s="130" t="s">
        <v>32</v>
      </c>
      <c r="K7" s="27"/>
      <c r="L7" s="163"/>
      <c r="M7" s="163"/>
      <c r="N7" s="27"/>
      <c r="O7" s="163"/>
      <c r="P7" s="27"/>
      <c r="Q7" s="161"/>
      <c r="R7" s="27"/>
      <c r="S7" s="27"/>
      <c r="T7" s="27"/>
      <c r="U7" s="27"/>
      <c r="V7" s="27"/>
      <c r="W7" s="27"/>
      <c r="X7" s="27"/>
      <c r="Y7" s="27"/>
      <c r="Z7" s="27"/>
    </row>
    <row r="8" spans="1:26" x14ac:dyDescent="0.25">
      <c r="A8" s="20"/>
      <c r="B8" s="20"/>
      <c r="C8" s="20"/>
      <c r="D8" s="13"/>
      <c r="E8" s="13"/>
      <c r="F8" s="21"/>
      <c r="G8" s="21"/>
      <c r="H8" s="21"/>
      <c r="I8" s="21"/>
      <c r="J8" s="21"/>
      <c r="K8" s="13"/>
      <c r="L8" s="22"/>
      <c r="M8" s="22"/>
      <c r="N8" s="23"/>
      <c r="O8" s="13"/>
      <c r="P8" s="13"/>
      <c r="Q8" s="21"/>
      <c r="R8" s="13"/>
      <c r="S8" s="13"/>
      <c r="T8" s="13"/>
      <c r="U8" s="13"/>
      <c r="V8" s="13"/>
      <c r="W8" s="13"/>
      <c r="X8" s="13"/>
      <c r="Y8" s="13"/>
      <c r="Z8" s="13"/>
    </row>
    <row r="9" spans="1:26" s="43" customFormat="1" ht="11.25" x14ac:dyDescent="0.2">
      <c r="A9" s="174">
        <f>L1</f>
        <v>41030</v>
      </c>
      <c r="B9" s="165"/>
      <c r="C9" s="165"/>
      <c r="D9" s="166"/>
      <c r="E9" s="31">
        <v>1</v>
      </c>
      <c r="F9" s="32">
        <f>'04'!F70</f>
        <v>58440</v>
      </c>
      <c r="G9" s="33"/>
      <c r="H9" s="33"/>
      <c r="I9" s="34"/>
      <c r="J9" s="35"/>
      <c r="K9" s="36"/>
      <c r="L9" s="37"/>
      <c r="M9" s="38">
        <f>'04'!M70</f>
        <v>50.039999999999992</v>
      </c>
      <c r="N9" s="39">
        <f>WEEKDAY($A9,2)</f>
        <v>2</v>
      </c>
      <c r="O9" s="40"/>
      <c r="P9" s="104"/>
      <c r="Q9" s="42"/>
      <c r="R9" s="41"/>
      <c r="S9" s="31"/>
      <c r="T9" s="31"/>
      <c r="U9" s="31"/>
      <c r="V9" s="31"/>
      <c r="W9" s="31"/>
      <c r="X9" s="31"/>
      <c r="Y9" s="31"/>
      <c r="Z9" s="31"/>
    </row>
    <row r="10" spans="1:26" s="43" customFormat="1" ht="11.25" x14ac:dyDescent="0.2">
      <c r="A10" s="175"/>
      <c r="B10" s="167"/>
      <c r="C10" s="168"/>
      <c r="D10" s="169"/>
      <c r="E10" s="31"/>
      <c r="F10" s="44">
        <f>F9+G9+H9+I9+J9</f>
        <v>58440</v>
      </c>
      <c r="G10" s="45"/>
      <c r="H10" s="45"/>
      <c r="I10" s="46"/>
      <c r="J10" s="47"/>
      <c r="K10" s="48"/>
      <c r="L10" s="49"/>
      <c r="M10" s="50">
        <f>M9-((G10+I10)*data!$B$22+(H10+J10)*data!$B$23)/100+L10</f>
        <v>50.039999999999992</v>
      </c>
      <c r="N10" s="51">
        <f>WEEKDAY($A9,2)</f>
        <v>2</v>
      </c>
      <c r="O10" s="52"/>
      <c r="P10" s="104"/>
      <c r="Q10" s="53"/>
      <c r="R10" s="41"/>
      <c r="S10" s="31"/>
      <c r="T10" s="31"/>
      <c r="U10" s="31"/>
      <c r="V10" s="31"/>
      <c r="W10" s="31"/>
      <c r="X10" s="31"/>
      <c r="Y10" s="31"/>
      <c r="Z10" s="31"/>
    </row>
    <row r="11" spans="1:26" s="43" customFormat="1" ht="11.25" x14ac:dyDescent="0.2">
      <c r="A11" s="164">
        <f>A9+1</f>
        <v>41031</v>
      </c>
      <c r="B11" s="165"/>
      <c r="C11" s="165"/>
      <c r="D11" s="166"/>
      <c r="E11" s="31"/>
      <c r="F11" s="44">
        <f t="shared" ref="F11:F70" si="0">F10+G10+H10+I10+J10</f>
        <v>58440</v>
      </c>
      <c r="G11" s="45"/>
      <c r="H11" s="45"/>
      <c r="I11" s="46"/>
      <c r="J11" s="47"/>
      <c r="K11" s="48"/>
      <c r="L11" s="49"/>
      <c r="M11" s="50">
        <f>M10-((G11+I11)*data!$B$22+(H11+J11)*data!$B$23)/100+L11</f>
        <v>50.039999999999992</v>
      </c>
      <c r="N11" s="51">
        <f>WEEKDAY($A11,2)</f>
        <v>3</v>
      </c>
      <c r="O11" s="52"/>
      <c r="P11" s="104"/>
      <c r="Q11" s="53"/>
      <c r="R11" s="41"/>
      <c r="S11" s="31"/>
      <c r="T11" s="31"/>
      <c r="U11" s="31"/>
      <c r="V11" s="31"/>
      <c r="W11" s="31"/>
      <c r="X11" s="31"/>
      <c r="Y11" s="31"/>
      <c r="Z11" s="31"/>
    </row>
    <row r="12" spans="1:26" s="43" customFormat="1" ht="11.25" x14ac:dyDescent="0.2">
      <c r="A12" s="164"/>
      <c r="B12" s="167"/>
      <c r="C12" s="168"/>
      <c r="D12" s="169"/>
      <c r="E12" s="31"/>
      <c r="F12" s="44">
        <f t="shared" si="0"/>
        <v>58440</v>
      </c>
      <c r="G12" s="45"/>
      <c r="H12" s="45"/>
      <c r="I12" s="46"/>
      <c r="J12" s="47"/>
      <c r="K12" s="48"/>
      <c r="L12" s="49"/>
      <c r="M12" s="50">
        <f>M11-((G12+I12)*data!$B$22+(H12+J12)*data!$B$23)/100+L12</f>
        <v>50.039999999999992</v>
      </c>
      <c r="N12" s="51">
        <f>WEEKDAY($A11,2)</f>
        <v>3</v>
      </c>
      <c r="O12" s="52"/>
      <c r="P12" s="41"/>
      <c r="Q12" s="53"/>
      <c r="R12" s="41"/>
      <c r="S12" s="31"/>
      <c r="T12" s="31"/>
      <c r="U12" s="31"/>
      <c r="V12" s="31"/>
      <c r="W12" s="31"/>
      <c r="X12" s="31"/>
      <c r="Y12" s="31"/>
      <c r="Z12" s="31"/>
    </row>
    <row r="13" spans="1:26" s="43" customFormat="1" ht="11.25" x14ac:dyDescent="0.2">
      <c r="A13" s="164">
        <f>A11+1</f>
        <v>41032</v>
      </c>
      <c r="B13" s="170"/>
      <c r="C13" s="170"/>
      <c r="D13" s="171"/>
      <c r="E13" s="31"/>
      <c r="F13" s="44">
        <f t="shared" si="0"/>
        <v>58440</v>
      </c>
      <c r="G13" s="45"/>
      <c r="H13" s="45"/>
      <c r="I13" s="46"/>
      <c r="J13" s="47"/>
      <c r="K13" s="48"/>
      <c r="L13" s="49"/>
      <c r="M13" s="50">
        <f>M12-((G13+I13)*data!$B$22+(H13+J13)*data!$B$23)/100+L13</f>
        <v>50.039999999999992</v>
      </c>
      <c r="N13" s="51">
        <f>WEEKDAY($A13,2)</f>
        <v>4</v>
      </c>
      <c r="O13" s="52"/>
      <c r="P13" s="41"/>
      <c r="Q13" s="53"/>
      <c r="R13" s="41"/>
      <c r="S13" s="31"/>
      <c r="T13" s="31"/>
      <c r="U13" s="31"/>
      <c r="V13" s="31"/>
      <c r="W13" s="31"/>
      <c r="X13" s="31"/>
      <c r="Y13" s="31"/>
      <c r="Z13" s="31"/>
    </row>
    <row r="14" spans="1:26" s="43" customFormat="1" ht="11.25" x14ac:dyDescent="0.2">
      <c r="A14" s="164"/>
      <c r="B14" s="170"/>
      <c r="C14" s="170"/>
      <c r="D14" s="171"/>
      <c r="E14" s="31"/>
      <c r="F14" s="44">
        <f t="shared" si="0"/>
        <v>58440</v>
      </c>
      <c r="G14" s="45"/>
      <c r="H14" s="45"/>
      <c r="I14" s="46"/>
      <c r="J14" s="47"/>
      <c r="K14" s="48"/>
      <c r="L14" s="49"/>
      <c r="M14" s="50">
        <f>M13-((G14+I14)*data!$B$22+(H14+J14)*data!$B$23)/100+L14</f>
        <v>50.039999999999992</v>
      </c>
      <c r="N14" s="51">
        <f>WEEKDAY($A13,2)</f>
        <v>4</v>
      </c>
      <c r="O14" s="52"/>
      <c r="P14" s="41"/>
      <c r="Q14" s="53"/>
      <c r="R14" s="41"/>
      <c r="S14" s="31"/>
      <c r="T14" s="31"/>
      <c r="U14" s="31"/>
      <c r="V14" s="31"/>
      <c r="W14" s="31"/>
      <c r="X14" s="31"/>
      <c r="Y14" s="31"/>
      <c r="Z14" s="31"/>
    </row>
    <row r="15" spans="1:26" s="43" customFormat="1" ht="11.25" x14ac:dyDescent="0.2">
      <c r="A15" s="164">
        <f>A13+1</f>
        <v>41033</v>
      </c>
      <c r="B15" s="170"/>
      <c r="C15" s="170"/>
      <c r="D15" s="171"/>
      <c r="E15" s="31"/>
      <c r="F15" s="44">
        <f t="shared" si="0"/>
        <v>58440</v>
      </c>
      <c r="G15" s="45"/>
      <c r="H15" s="45"/>
      <c r="I15" s="46"/>
      <c r="J15" s="47"/>
      <c r="K15" s="48"/>
      <c r="L15" s="49"/>
      <c r="M15" s="50">
        <f>M14-((G15+I15)*data!$B$22+(H15+J15)*data!$B$23)/100+L15</f>
        <v>50.039999999999992</v>
      </c>
      <c r="N15" s="51">
        <f>WEEKDAY($A15,2)</f>
        <v>5</v>
      </c>
      <c r="O15" s="52"/>
      <c r="P15" s="41"/>
      <c r="Q15" s="53"/>
      <c r="R15" s="41"/>
      <c r="S15" s="31"/>
      <c r="T15" s="31"/>
      <c r="U15" s="31"/>
      <c r="V15" s="31"/>
      <c r="W15" s="31"/>
      <c r="X15" s="31"/>
      <c r="Y15" s="31"/>
      <c r="Z15" s="31"/>
    </row>
    <row r="16" spans="1:26" s="43" customFormat="1" ht="11.25" x14ac:dyDescent="0.2">
      <c r="A16" s="164"/>
      <c r="B16" s="170"/>
      <c r="C16" s="170"/>
      <c r="D16" s="171"/>
      <c r="E16" s="31"/>
      <c r="F16" s="44">
        <f t="shared" si="0"/>
        <v>58440</v>
      </c>
      <c r="G16" s="45"/>
      <c r="H16" s="45"/>
      <c r="I16" s="46"/>
      <c r="J16" s="47"/>
      <c r="K16" s="48"/>
      <c r="L16" s="49"/>
      <c r="M16" s="50">
        <f>M15-((G16+I16)*data!$B$22+(H16+J16)*data!$B$23)/100+L16</f>
        <v>50.039999999999992</v>
      </c>
      <c r="N16" s="51">
        <f>WEEKDAY($A15,2)</f>
        <v>5</v>
      </c>
      <c r="O16" s="52"/>
      <c r="P16" s="41"/>
      <c r="Q16" s="53"/>
      <c r="R16" s="41"/>
      <c r="S16" s="31"/>
      <c r="T16" s="31"/>
      <c r="U16" s="31"/>
      <c r="V16" s="31"/>
      <c r="W16" s="31"/>
      <c r="X16" s="31"/>
      <c r="Y16" s="31"/>
      <c r="Z16" s="31"/>
    </row>
    <row r="17" spans="1:26" s="43" customFormat="1" ht="11.25" x14ac:dyDescent="0.2">
      <c r="A17" s="164">
        <f>A15+1</f>
        <v>41034</v>
      </c>
      <c r="B17" s="165"/>
      <c r="C17" s="165"/>
      <c r="D17" s="166"/>
      <c r="E17" s="31"/>
      <c r="F17" s="44">
        <f t="shared" si="0"/>
        <v>58440</v>
      </c>
      <c r="G17" s="45"/>
      <c r="H17" s="45"/>
      <c r="I17" s="46"/>
      <c r="J17" s="47"/>
      <c r="K17" s="48"/>
      <c r="L17" s="49"/>
      <c r="M17" s="50">
        <f>M16-((G17+I17)*data!$B$22+(H17+J17)*data!$B$23)/100+L17</f>
        <v>50.039999999999992</v>
      </c>
      <c r="N17" s="51">
        <f>WEEKDAY($A17,2)</f>
        <v>6</v>
      </c>
      <c r="O17" s="52"/>
      <c r="P17" s="41"/>
      <c r="Q17" s="53"/>
      <c r="R17" s="41"/>
      <c r="S17" s="31"/>
      <c r="T17" s="31"/>
      <c r="U17" s="31"/>
      <c r="V17" s="31"/>
      <c r="W17" s="31"/>
      <c r="X17" s="31"/>
      <c r="Y17" s="31"/>
      <c r="Z17" s="31"/>
    </row>
    <row r="18" spans="1:26" s="43" customFormat="1" ht="11.25" x14ac:dyDescent="0.2">
      <c r="A18" s="164"/>
      <c r="B18" s="170"/>
      <c r="C18" s="170"/>
      <c r="D18" s="171"/>
      <c r="E18" s="31"/>
      <c r="F18" s="44">
        <f t="shared" si="0"/>
        <v>58440</v>
      </c>
      <c r="G18" s="45"/>
      <c r="H18" s="45"/>
      <c r="I18" s="46"/>
      <c r="J18" s="47"/>
      <c r="K18" s="48"/>
      <c r="L18" s="49"/>
      <c r="M18" s="50">
        <f>M17-((G18+I18)*data!$B$22+(H18+J18)*data!$B$23)/100+L18</f>
        <v>50.039999999999992</v>
      </c>
      <c r="N18" s="51">
        <f>WEEKDAY($A17,2)</f>
        <v>6</v>
      </c>
      <c r="O18" s="52"/>
      <c r="P18" s="41"/>
      <c r="Q18" s="53"/>
      <c r="R18" s="41"/>
      <c r="S18" s="31"/>
      <c r="T18" s="31"/>
      <c r="U18" s="31"/>
      <c r="V18" s="31"/>
      <c r="W18" s="31"/>
      <c r="X18" s="31"/>
      <c r="Y18" s="31"/>
      <c r="Z18" s="31"/>
    </row>
    <row r="19" spans="1:26" s="43" customFormat="1" ht="11.25" x14ac:dyDescent="0.2">
      <c r="A19" s="164">
        <f>A17+1</f>
        <v>41035</v>
      </c>
      <c r="B19" s="165"/>
      <c r="C19" s="165"/>
      <c r="D19" s="166"/>
      <c r="E19" s="31"/>
      <c r="F19" s="44">
        <f t="shared" si="0"/>
        <v>58440</v>
      </c>
      <c r="G19" s="45"/>
      <c r="H19" s="45"/>
      <c r="I19" s="46"/>
      <c r="J19" s="47"/>
      <c r="K19" s="48"/>
      <c r="L19" s="49"/>
      <c r="M19" s="50">
        <f>M18-((G19+I19)*data!$B$22+(H19+J19)*data!$B$23)/100+L19</f>
        <v>50.039999999999992</v>
      </c>
      <c r="N19" s="51">
        <f>WEEKDAY($A19,2)</f>
        <v>7</v>
      </c>
      <c r="O19" s="52"/>
      <c r="P19" s="41"/>
      <c r="Q19" s="53"/>
      <c r="R19" s="41"/>
      <c r="S19" s="31"/>
      <c r="T19" s="31"/>
      <c r="U19" s="31"/>
      <c r="V19" s="31"/>
      <c r="W19" s="31"/>
      <c r="X19" s="31"/>
      <c r="Y19" s="31"/>
      <c r="Z19" s="31"/>
    </row>
    <row r="20" spans="1:26" s="43" customFormat="1" ht="11.25" x14ac:dyDescent="0.2">
      <c r="A20" s="164"/>
      <c r="B20" s="170"/>
      <c r="C20" s="170"/>
      <c r="D20" s="171"/>
      <c r="E20" s="31"/>
      <c r="F20" s="44">
        <f t="shared" si="0"/>
        <v>58440</v>
      </c>
      <c r="G20" s="45"/>
      <c r="H20" s="45"/>
      <c r="I20" s="46"/>
      <c r="J20" s="47"/>
      <c r="K20" s="48"/>
      <c r="L20" s="49"/>
      <c r="M20" s="50">
        <f>M19-((G20+I20)*data!$B$22+(H20+J20)*data!$B$23)/100+L20</f>
        <v>50.039999999999992</v>
      </c>
      <c r="N20" s="51">
        <f>WEEKDAY($A19,2)</f>
        <v>7</v>
      </c>
      <c r="O20" s="52"/>
      <c r="P20" s="41"/>
      <c r="Q20" s="53"/>
      <c r="R20" s="41"/>
      <c r="S20" s="31"/>
      <c r="T20" s="31"/>
      <c r="U20" s="31"/>
      <c r="V20" s="31"/>
      <c r="W20" s="31"/>
      <c r="X20" s="31"/>
      <c r="Y20" s="31"/>
      <c r="Z20" s="31"/>
    </row>
    <row r="21" spans="1:26" s="43" customFormat="1" ht="11.25" x14ac:dyDescent="0.2">
      <c r="A21" s="164">
        <f>A19+1</f>
        <v>41036</v>
      </c>
      <c r="B21" s="165"/>
      <c r="C21" s="165"/>
      <c r="D21" s="166"/>
      <c r="E21" s="31"/>
      <c r="F21" s="44">
        <f t="shared" si="0"/>
        <v>58440</v>
      </c>
      <c r="G21" s="45"/>
      <c r="H21" s="45"/>
      <c r="I21" s="46"/>
      <c r="J21" s="47"/>
      <c r="K21" s="48"/>
      <c r="L21" s="49"/>
      <c r="M21" s="50">
        <f>M20-((G21+I21)*data!$B$22+(H21+J21)*data!$B$23)/100+L21</f>
        <v>50.039999999999992</v>
      </c>
      <c r="N21" s="51">
        <f>WEEKDAY($A21,2)</f>
        <v>1</v>
      </c>
      <c r="O21" s="52"/>
      <c r="P21" s="41"/>
      <c r="Q21" s="53"/>
      <c r="R21" s="41"/>
      <c r="S21" s="105">
        <v>38783</v>
      </c>
      <c r="T21" s="106" t="s">
        <v>55</v>
      </c>
      <c r="U21" s="106" t="s">
        <v>56</v>
      </c>
      <c r="V21" s="106">
        <v>38.090000000000003</v>
      </c>
      <c r="W21" s="106" t="s">
        <v>57</v>
      </c>
      <c r="X21" s="107">
        <v>1451.2</v>
      </c>
      <c r="Y21" s="31"/>
      <c r="Z21" s="31"/>
    </row>
    <row r="22" spans="1:26" s="43" customFormat="1" ht="11.25" x14ac:dyDescent="0.2">
      <c r="A22" s="164"/>
      <c r="B22" s="170"/>
      <c r="C22" s="170"/>
      <c r="D22" s="171"/>
      <c r="E22" s="31"/>
      <c r="F22" s="44">
        <f t="shared" si="0"/>
        <v>58440</v>
      </c>
      <c r="G22" s="45"/>
      <c r="H22" s="45"/>
      <c r="I22" s="46"/>
      <c r="J22" s="47"/>
      <c r="K22" s="48"/>
      <c r="L22" s="49"/>
      <c r="M22" s="50">
        <f>M21-((G22+I22)*data!$B$22+(H22+J22)*data!$B$23)/100+L22</f>
        <v>50.039999999999992</v>
      </c>
      <c r="N22" s="51">
        <f>WEEKDAY($A21,2)</f>
        <v>1</v>
      </c>
      <c r="O22" s="52"/>
      <c r="P22" s="41"/>
      <c r="Q22" s="53"/>
      <c r="R22" s="41"/>
      <c r="S22" s="108"/>
      <c r="T22" s="109"/>
      <c r="U22" s="106" t="s">
        <v>58</v>
      </c>
      <c r="V22" s="106">
        <v>26.06</v>
      </c>
      <c r="W22" s="106" t="s">
        <v>57</v>
      </c>
      <c r="X22" s="107">
        <v>1003.3</v>
      </c>
      <c r="Y22" s="31"/>
      <c r="Z22" s="31"/>
    </row>
    <row r="23" spans="1:26" s="43" customFormat="1" ht="11.25" x14ac:dyDescent="0.2">
      <c r="A23" s="164">
        <f>A21+1</f>
        <v>41037</v>
      </c>
      <c r="B23" s="165"/>
      <c r="C23" s="165"/>
      <c r="D23" s="166"/>
      <c r="E23" s="31"/>
      <c r="F23" s="44">
        <f t="shared" si="0"/>
        <v>58440</v>
      </c>
      <c r="G23" s="45"/>
      <c r="H23" s="45"/>
      <c r="I23" s="46"/>
      <c r="J23" s="47"/>
      <c r="K23" s="48"/>
      <c r="L23" s="49"/>
      <c r="M23" s="50">
        <f>M22-((G23+I23)*data!$B$22+(H23+J23)*data!$B$23)/100+L23</f>
        <v>50.039999999999992</v>
      </c>
      <c r="N23" s="51">
        <f>WEEKDAY($A23,2)</f>
        <v>2</v>
      </c>
      <c r="O23" s="52"/>
      <c r="P23" s="41"/>
      <c r="Q23" s="53"/>
      <c r="R23" s="41"/>
      <c r="S23" s="105">
        <v>38784</v>
      </c>
      <c r="T23" s="106" t="s">
        <v>55</v>
      </c>
      <c r="U23" s="106" t="s">
        <v>59</v>
      </c>
      <c r="V23" s="106">
        <v>33.619999999999997</v>
      </c>
      <c r="W23" s="106" t="s">
        <v>57</v>
      </c>
      <c r="X23" s="107">
        <v>1307.8</v>
      </c>
      <c r="Y23" s="31"/>
      <c r="Z23" s="31"/>
    </row>
    <row r="24" spans="1:26" s="43" customFormat="1" ht="11.25" x14ac:dyDescent="0.2">
      <c r="A24" s="164"/>
      <c r="B24" s="170"/>
      <c r="C24" s="170"/>
      <c r="D24" s="171"/>
      <c r="E24" s="31"/>
      <c r="F24" s="44">
        <f t="shared" si="0"/>
        <v>58440</v>
      </c>
      <c r="G24" s="45"/>
      <c r="H24" s="45"/>
      <c r="I24" s="46"/>
      <c r="J24" s="47"/>
      <c r="K24" s="48"/>
      <c r="L24" s="49"/>
      <c r="M24" s="50">
        <f>M23-((G24+I24)*data!$B$22+(H24+J24)*data!$B$23)/100+L24</f>
        <v>50.039999999999992</v>
      </c>
      <c r="N24" s="51">
        <f>WEEKDAY($A23,2)</f>
        <v>2</v>
      </c>
      <c r="O24" s="52"/>
      <c r="P24" s="41"/>
      <c r="Q24" s="53"/>
      <c r="R24" s="41"/>
      <c r="S24" s="31"/>
      <c r="T24" s="31"/>
      <c r="U24" s="31"/>
      <c r="V24" s="31"/>
      <c r="W24" s="31"/>
      <c r="X24" s="31"/>
      <c r="Y24" s="31"/>
      <c r="Z24" s="31"/>
    </row>
    <row r="25" spans="1:26" s="43" customFormat="1" ht="11.25" x14ac:dyDescent="0.2">
      <c r="A25" s="164">
        <f>A23+1</f>
        <v>41038</v>
      </c>
      <c r="B25" s="165"/>
      <c r="C25" s="165"/>
      <c r="D25" s="166"/>
      <c r="E25" s="31"/>
      <c r="F25" s="44">
        <f t="shared" si="0"/>
        <v>58440</v>
      </c>
      <c r="G25" s="45"/>
      <c r="H25" s="45"/>
      <c r="I25" s="46"/>
      <c r="J25" s="47"/>
      <c r="K25" s="48"/>
      <c r="L25" s="49"/>
      <c r="M25" s="50">
        <f>M24-((G25+I25)*data!$B$22+(H25+J25)*data!$B$23)/100+L25</f>
        <v>50.039999999999992</v>
      </c>
      <c r="N25" s="51">
        <f>WEEKDAY($A25,2)</f>
        <v>3</v>
      </c>
      <c r="O25" s="52"/>
      <c r="P25" s="41"/>
      <c r="Q25" s="53"/>
      <c r="R25" s="41"/>
      <c r="S25" s="31"/>
      <c r="T25" s="31"/>
      <c r="U25" s="31"/>
      <c r="V25" s="31"/>
      <c r="W25" s="31"/>
      <c r="X25" s="31"/>
      <c r="Y25" s="31"/>
      <c r="Z25" s="31"/>
    </row>
    <row r="26" spans="1:26" s="43" customFormat="1" ht="11.25" x14ac:dyDescent="0.2">
      <c r="A26" s="164"/>
      <c r="B26" s="170"/>
      <c r="C26" s="170"/>
      <c r="D26" s="171"/>
      <c r="E26" s="31"/>
      <c r="F26" s="44">
        <f t="shared" si="0"/>
        <v>58440</v>
      </c>
      <c r="G26" s="45"/>
      <c r="H26" s="45"/>
      <c r="I26" s="46"/>
      <c r="J26" s="47"/>
      <c r="K26" s="48"/>
      <c r="L26" s="49"/>
      <c r="M26" s="50">
        <f>M25-((G26+I26)*data!$B$22+(H26+J26)*data!$B$23)/100+L26</f>
        <v>50.039999999999992</v>
      </c>
      <c r="N26" s="51">
        <f>WEEKDAY($A25,2)</f>
        <v>3</v>
      </c>
      <c r="O26" s="52"/>
      <c r="P26" s="41"/>
      <c r="Q26" s="53"/>
      <c r="R26" s="41"/>
      <c r="S26" s="31"/>
      <c r="T26" s="31"/>
      <c r="U26" s="31"/>
      <c r="V26" s="31"/>
      <c r="W26" s="31"/>
      <c r="X26" s="31"/>
      <c r="Y26" s="31"/>
      <c r="Z26" s="31"/>
    </row>
    <row r="27" spans="1:26" s="43" customFormat="1" ht="11.25" x14ac:dyDescent="0.2">
      <c r="A27" s="164">
        <f>A25+1</f>
        <v>41039</v>
      </c>
      <c r="B27" s="170"/>
      <c r="C27" s="170"/>
      <c r="D27" s="171"/>
      <c r="E27" s="31"/>
      <c r="F27" s="44">
        <f t="shared" si="0"/>
        <v>58440</v>
      </c>
      <c r="G27" s="45"/>
      <c r="H27" s="45"/>
      <c r="I27" s="46"/>
      <c r="J27" s="47"/>
      <c r="K27" s="48"/>
      <c r="L27" s="49"/>
      <c r="M27" s="50">
        <f>M26-((G27+I27)*data!$B$22+(H27+J27)*data!$B$23)/100+L27</f>
        <v>50.039999999999992</v>
      </c>
      <c r="N27" s="51">
        <f>WEEKDAY($A27,2)</f>
        <v>4</v>
      </c>
      <c r="O27" s="52"/>
      <c r="P27" s="41"/>
      <c r="Q27" s="53"/>
      <c r="R27" s="41"/>
      <c r="S27" s="31"/>
      <c r="T27" s="31"/>
      <c r="U27" s="31"/>
      <c r="V27" s="31"/>
      <c r="W27" s="31"/>
      <c r="X27" s="31"/>
      <c r="Y27" s="31"/>
      <c r="Z27" s="31"/>
    </row>
    <row r="28" spans="1:26" s="43" customFormat="1" ht="11.25" x14ac:dyDescent="0.2">
      <c r="A28" s="164"/>
      <c r="B28" s="170"/>
      <c r="C28" s="170"/>
      <c r="D28" s="171"/>
      <c r="E28" s="31"/>
      <c r="F28" s="44">
        <f t="shared" si="0"/>
        <v>58440</v>
      </c>
      <c r="G28" s="45"/>
      <c r="H28" s="45"/>
      <c r="I28" s="46"/>
      <c r="J28" s="47"/>
      <c r="K28" s="48"/>
      <c r="L28" s="49"/>
      <c r="M28" s="50">
        <f>M27-((G28+I28)*data!$B$22+(H28+J28)*data!$B$23)/100+L28</f>
        <v>50.039999999999992</v>
      </c>
      <c r="N28" s="51">
        <f>WEEKDAY($A27,2)</f>
        <v>4</v>
      </c>
      <c r="O28" s="52"/>
      <c r="P28" s="41"/>
      <c r="Q28" s="53"/>
      <c r="R28" s="41"/>
      <c r="S28" s="31"/>
      <c r="T28" s="31"/>
      <c r="U28" s="31"/>
      <c r="V28" s="31"/>
      <c r="W28" s="31"/>
      <c r="X28" s="31"/>
      <c r="Y28" s="31"/>
      <c r="Z28" s="31"/>
    </row>
    <row r="29" spans="1:26" s="43" customFormat="1" ht="11.25" x14ac:dyDescent="0.2">
      <c r="A29" s="164">
        <f>A27+1</f>
        <v>41040</v>
      </c>
      <c r="B29" s="170"/>
      <c r="C29" s="170"/>
      <c r="D29" s="171"/>
      <c r="E29" s="31"/>
      <c r="F29" s="44">
        <f t="shared" si="0"/>
        <v>58440</v>
      </c>
      <c r="G29" s="45"/>
      <c r="H29" s="45"/>
      <c r="I29" s="46"/>
      <c r="J29" s="47"/>
      <c r="K29" s="48"/>
      <c r="L29" s="49"/>
      <c r="M29" s="50">
        <f>M28-((G29+I29)*data!$B$22+(H29+J29)*data!$B$23)/100+L29</f>
        <v>50.039999999999992</v>
      </c>
      <c r="N29" s="51">
        <f>WEEKDAY($A29,2)</f>
        <v>5</v>
      </c>
      <c r="O29" s="52"/>
      <c r="P29" s="41"/>
      <c r="Q29" s="53"/>
      <c r="R29" s="41"/>
      <c r="S29" s="31"/>
      <c r="T29" s="31"/>
      <c r="U29" s="31"/>
      <c r="V29" s="31"/>
      <c r="W29" s="31"/>
      <c r="X29" s="31"/>
      <c r="Y29" s="31"/>
      <c r="Z29" s="31"/>
    </row>
    <row r="30" spans="1:26" s="43" customFormat="1" ht="11.25" x14ac:dyDescent="0.2">
      <c r="A30" s="164"/>
      <c r="B30" s="170"/>
      <c r="C30" s="170"/>
      <c r="D30" s="171"/>
      <c r="E30" s="31"/>
      <c r="F30" s="44">
        <f t="shared" si="0"/>
        <v>58440</v>
      </c>
      <c r="G30" s="45"/>
      <c r="H30" s="45"/>
      <c r="I30" s="46"/>
      <c r="J30" s="47"/>
      <c r="K30" s="48"/>
      <c r="L30" s="49"/>
      <c r="M30" s="50">
        <f>M29-((G30+I30)*data!$B$22+(H30+J30)*data!$B$23)/100+L30</f>
        <v>50.039999999999992</v>
      </c>
      <c r="N30" s="51">
        <f>WEEKDAY($A29,2)</f>
        <v>5</v>
      </c>
      <c r="O30" s="52"/>
      <c r="P30" s="41"/>
      <c r="Q30" s="53"/>
      <c r="R30" s="41"/>
      <c r="S30" s="31"/>
      <c r="T30" s="31"/>
      <c r="U30" s="31"/>
      <c r="V30" s="31"/>
      <c r="W30" s="31"/>
      <c r="X30" s="31"/>
      <c r="Y30" s="31"/>
      <c r="Z30" s="31"/>
    </row>
    <row r="31" spans="1:26" s="43" customFormat="1" ht="11.25" x14ac:dyDescent="0.2">
      <c r="A31" s="164">
        <f>A29+1</f>
        <v>41041</v>
      </c>
      <c r="B31" s="165"/>
      <c r="C31" s="165"/>
      <c r="D31" s="166"/>
      <c r="E31" s="31"/>
      <c r="F31" s="44">
        <f t="shared" si="0"/>
        <v>58440</v>
      </c>
      <c r="G31" s="45"/>
      <c r="H31" s="45"/>
      <c r="I31" s="46"/>
      <c r="J31" s="47"/>
      <c r="K31" s="48"/>
      <c r="L31" s="49"/>
      <c r="M31" s="50">
        <f>M30-((G31+I31)*data!$B$22+(H31+J31)*data!$B$23)/100+L31</f>
        <v>50.039999999999992</v>
      </c>
      <c r="N31" s="51">
        <f>WEEKDAY($A31,2)</f>
        <v>6</v>
      </c>
      <c r="O31" s="52"/>
      <c r="P31" s="41"/>
      <c r="Q31" s="53"/>
      <c r="R31" s="41"/>
      <c r="S31" s="31"/>
      <c r="T31" s="31"/>
      <c r="U31" s="31"/>
      <c r="V31" s="31"/>
      <c r="W31" s="31"/>
      <c r="X31" s="31"/>
      <c r="Y31" s="31"/>
      <c r="Z31" s="31"/>
    </row>
    <row r="32" spans="1:26" s="43" customFormat="1" ht="11.25" x14ac:dyDescent="0.2">
      <c r="A32" s="164"/>
      <c r="B32" s="170"/>
      <c r="C32" s="170"/>
      <c r="D32" s="171"/>
      <c r="E32" s="31"/>
      <c r="F32" s="44">
        <f t="shared" si="0"/>
        <v>58440</v>
      </c>
      <c r="G32" s="45"/>
      <c r="H32" s="45"/>
      <c r="I32" s="46"/>
      <c r="J32" s="47"/>
      <c r="K32" s="48"/>
      <c r="L32" s="49"/>
      <c r="M32" s="50">
        <f>M31-((G32+I32)*data!$B$22+(H32+J32)*data!$B$23)/100+L32</f>
        <v>50.039999999999992</v>
      </c>
      <c r="N32" s="51">
        <f>WEEKDAY($A31,2)</f>
        <v>6</v>
      </c>
      <c r="O32" s="52"/>
      <c r="P32" s="41"/>
      <c r="Q32" s="53"/>
      <c r="R32" s="41"/>
      <c r="S32" s="31"/>
      <c r="T32" s="31"/>
      <c r="U32" s="31"/>
      <c r="V32" s="31"/>
      <c r="W32" s="31"/>
      <c r="X32" s="31"/>
      <c r="Y32" s="31"/>
      <c r="Z32" s="31"/>
    </row>
    <row r="33" spans="1:26" s="43" customFormat="1" ht="11.25" x14ac:dyDescent="0.2">
      <c r="A33" s="164">
        <f>A31+1</f>
        <v>41042</v>
      </c>
      <c r="B33" s="165"/>
      <c r="C33" s="165"/>
      <c r="D33" s="166"/>
      <c r="E33" s="31"/>
      <c r="F33" s="44">
        <f t="shared" si="0"/>
        <v>58440</v>
      </c>
      <c r="G33" s="45"/>
      <c r="H33" s="45"/>
      <c r="I33" s="46"/>
      <c r="J33" s="47"/>
      <c r="K33" s="48"/>
      <c r="L33" s="49"/>
      <c r="M33" s="50">
        <f>M32-((G33+I33)*data!$B$22+(H33+J33)*data!$B$23)/100+L33</f>
        <v>50.039999999999992</v>
      </c>
      <c r="N33" s="51">
        <f>WEEKDAY($A33,2)</f>
        <v>7</v>
      </c>
      <c r="O33" s="52"/>
      <c r="P33" s="41"/>
      <c r="Q33" s="53"/>
      <c r="R33" s="41"/>
      <c r="S33" s="31"/>
      <c r="T33" s="31"/>
      <c r="U33" s="31"/>
      <c r="V33" s="31"/>
      <c r="W33" s="31"/>
      <c r="X33" s="31"/>
      <c r="Y33" s="31"/>
      <c r="Z33" s="31"/>
    </row>
    <row r="34" spans="1:26" s="43" customFormat="1" ht="11.25" x14ac:dyDescent="0.2">
      <c r="A34" s="164"/>
      <c r="B34" s="170"/>
      <c r="C34" s="170"/>
      <c r="D34" s="171"/>
      <c r="E34" s="31"/>
      <c r="F34" s="44">
        <f t="shared" si="0"/>
        <v>58440</v>
      </c>
      <c r="G34" s="45"/>
      <c r="H34" s="45"/>
      <c r="I34" s="46"/>
      <c r="J34" s="47"/>
      <c r="K34" s="48"/>
      <c r="L34" s="49"/>
      <c r="M34" s="50">
        <f>M33-((G34+I34)*data!$B$22+(H34+J34)*data!$B$23)/100+L34</f>
        <v>50.039999999999992</v>
      </c>
      <c r="N34" s="51">
        <f>WEEKDAY($A33,2)</f>
        <v>7</v>
      </c>
      <c r="O34" s="52"/>
      <c r="P34" s="41"/>
      <c r="Q34" s="53"/>
      <c r="R34" s="41"/>
      <c r="S34" s="31"/>
      <c r="T34" s="31"/>
      <c r="U34" s="31"/>
      <c r="V34" s="31"/>
      <c r="W34" s="31"/>
      <c r="X34" s="31"/>
      <c r="Y34" s="31"/>
      <c r="Z34" s="31"/>
    </row>
    <row r="35" spans="1:26" s="43" customFormat="1" ht="11.25" x14ac:dyDescent="0.2">
      <c r="A35" s="164">
        <f>A33+1</f>
        <v>41043</v>
      </c>
      <c r="B35" s="165"/>
      <c r="C35" s="165"/>
      <c r="D35" s="166"/>
      <c r="E35" s="31"/>
      <c r="F35" s="44">
        <f t="shared" si="0"/>
        <v>58440</v>
      </c>
      <c r="G35" s="45"/>
      <c r="H35" s="45"/>
      <c r="I35" s="46"/>
      <c r="J35" s="47"/>
      <c r="K35" s="48"/>
      <c r="L35" s="49"/>
      <c r="M35" s="50">
        <f>M34-((G35+I35)*data!$B$22+(H35+J35)*data!$B$23)/100+L35</f>
        <v>50.039999999999992</v>
      </c>
      <c r="N35" s="51">
        <f>WEEKDAY($A35,2)</f>
        <v>1</v>
      </c>
      <c r="O35" s="52"/>
      <c r="P35" s="41"/>
      <c r="Q35" s="53"/>
      <c r="R35" s="41"/>
      <c r="S35" s="31"/>
      <c r="T35" s="31"/>
      <c r="U35" s="31"/>
      <c r="V35" s="31"/>
      <c r="W35" s="31"/>
      <c r="X35" s="31"/>
      <c r="Y35" s="31"/>
      <c r="Z35" s="31"/>
    </row>
    <row r="36" spans="1:26" s="43" customFormat="1" ht="11.25" x14ac:dyDescent="0.2">
      <c r="A36" s="164"/>
      <c r="B36" s="170"/>
      <c r="C36" s="170"/>
      <c r="D36" s="171"/>
      <c r="E36" s="31"/>
      <c r="F36" s="44">
        <f t="shared" si="0"/>
        <v>58440</v>
      </c>
      <c r="G36" s="45"/>
      <c r="H36" s="45"/>
      <c r="I36" s="46"/>
      <c r="J36" s="47"/>
      <c r="K36" s="48"/>
      <c r="L36" s="49"/>
      <c r="M36" s="50">
        <f>M35-((G36+I36)*data!$B$22+(H36+J36)*data!$B$23)/100+L36</f>
        <v>50.039999999999992</v>
      </c>
      <c r="N36" s="51">
        <f>WEEKDAY($A35,2)</f>
        <v>1</v>
      </c>
      <c r="O36" s="52"/>
      <c r="P36" s="41"/>
      <c r="Q36" s="53"/>
      <c r="R36" s="41"/>
      <c r="S36" s="31"/>
      <c r="T36" s="31"/>
      <c r="U36" s="31"/>
      <c r="V36" s="31"/>
      <c r="W36" s="31"/>
      <c r="X36" s="31"/>
      <c r="Y36" s="31"/>
      <c r="Z36" s="31"/>
    </row>
    <row r="37" spans="1:26" s="43" customFormat="1" ht="11.25" x14ac:dyDescent="0.2">
      <c r="A37" s="164">
        <f>A35+1</f>
        <v>41044</v>
      </c>
      <c r="B37" s="165"/>
      <c r="C37" s="165"/>
      <c r="D37" s="166"/>
      <c r="E37" s="31"/>
      <c r="F37" s="44">
        <f t="shared" si="0"/>
        <v>58440</v>
      </c>
      <c r="G37" s="45"/>
      <c r="H37" s="45"/>
      <c r="I37" s="46"/>
      <c r="J37" s="47"/>
      <c r="K37" s="48"/>
      <c r="L37" s="49"/>
      <c r="M37" s="50">
        <f>M36-((G37+I37)*data!$B$22+(H37+J37)*data!$B$23)/100+L37</f>
        <v>50.039999999999992</v>
      </c>
      <c r="N37" s="51">
        <f>WEEKDAY($A37,2)</f>
        <v>2</v>
      </c>
      <c r="O37" s="52"/>
      <c r="P37" s="41"/>
      <c r="Q37" s="53"/>
      <c r="R37" s="41"/>
      <c r="S37" s="31"/>
      <c r="T37" s="31"/>
      <c r="U37" s="31"/>
      <c r="V37" s="31"/>
      <c r="W37" s="31"/>
      <c r="X37" s="31"/>
      <c r="Y37" s="31"/>
      <c r="Z37" s="31"/>
    </row>
    <row r="38" spans="1:26" s="43" customFormat="1" ht="11.25" x14ac:dyDescent="0.2">
      <c r="A38" s="164"/>
      <c r="B38" s="170"/>
      <c r="C38" s="170"/>
      <c r="D38" s="171"/>
      <c r="E38" s="31"/>
      <c r="F38" s="44">
        <f t="shared" si="0"/>
        <v>58440</v>
      </c>
      <c r="G38" s="45"/>
      <c r="H38" s="45"/>
      <c r="I38" s="46"/>
      <c r="J38" s="47"/>
      <c r="K38" s="48"/>
      <c r="L38" s="49"/>
      <c r="M38" s="50">
        <f>M37-((G38+I38)*data!$B$22+(H38+J38)*data!$B$23)/100+L38</f>
        <v>50.039999999999992</v>
      </c>
      <c r="N38" s="51">
        <f>WEEKDAY($A37,2)</f>
        <v>2</v>
      </c>
      <c r="O38" s="52"/>
      <c r="P38" s="41"/>
      <c r="Q38" s="53"/>
      <c r="R38" s="41"/>
      <c r="S38" s="31"/>
      <c r="T38" s="31"/>
      <c r="U38" s="31"/>
      <c r="V38" s="31"/>
      <c r="W38" s="31"/>
      <c r="X38" s="31"/>
      <c r="Y38" s="31"/>
      <c r="Z38" s="31"/>
    </row>
    <row r="39" spans="1:26" s="43" customFormat="1" ht="11.25" x14ac:dyDescent="0.2">
      <c r="A39" s="164">
        <f>A37+1</f>
        <v>41045</v>
      </c>
      <c r="B39" s="165"/>
      <c r="C39" s="165"/>
      <c r="D39" s="166"/>
      <c r="E39" s="31"/>
      <c r="F39" s="44">
        <f t="shared" si="0"/>
        <v>58440</v>
      </c>
      <c r="G39" s="45"/>
      <c r="H39" s="45"/>
      <c r="I39" s="46"/>
      <c r="J39" s="47"/>
      <c r="K39" s="48"/>
      <c r="L39" s="49"/>
      <c r="M39" s="50">
        <f>M38-((G39+I39)*data!$B$22+(H39+J39)*data!$B$23)/100+L39</f>
        <v>50.039999999999992</v>
      </c>
      <c r="N39" s="51">
        <f>WEEKDAY($A39,2)</f>
        <v>3</v>
      </c>
      <c r="O39" s="52"/>
      <c r="P39" s="41"/>
      <c r="Q39" s="53"/>
      <c r="R39" s="41"/>
      <c r="S39" s="31"/>
      <c r="T39" s="31"/>
      <c r="U39" s="31"/>
      <c r="V39" s="31"/>
      <c r="W39" s="31"/>
      <c r="X39" s="31"/>
      <c r="Y39" s="31"/>
      <c r="Z39" s="31"/>
    </row>
    <row r="40" spans="1:26" s="43" customFormat="1" ht="11.25" x14ac:dyDescent="0.2">
      <c r="A40" s="164"/>
      <c r="B40" s="170"/>
      <c r="C40" s="170"/>
      <c r="D40" s="171"/>
      <c r="E40" s="31"/>
      <c r="F40" s="44">
        <f t="shared" si="0"/>
        <v>58440</v>
      </c>
      <c r="G40" s="45"/>
      <c r="H40" s="45"/>
      <c r="I40" s="46"/>
      <c r="J40" s="47"/>
      <c r="K40" s="48"/>
      <c r="L40" s="49"/>
      <c r="M40" s="50">
        <f>M39-((G40+I40)*data!$B$22+(H40+J40)*data!$B$23)/100+L40</f>
        <v>50.039999999999992</v>
      </c>
      <c r="N40" s="51">
        <f>WEEKDAY($A39,2)</f>
        <v>3</v>
      </c>
      <c r="O40" s="52"/>
      <c r="P40" s="41"/>
      <c r="Q40" s="53"/>
      <c r="R40" s="41"/>
      <c r="S40" s="31"/>
      <c r="T40" s="31"/>
      <c r="U40" s="31"/>
      <c r="V40" s="31"/>
      <c r="W40" s="31"/>
      <c r="X40" s="31"/>
      <c r="Y40" s="31"/>
      <c r="Z40" s="31"/>
    </row>
    <row r="41" spans="1:26" s="43" customFormat="1" ht="11.25" x14ac:dyDescent="0.2">
      <c r="A41" s="164">
        <f>A39+1</f>
        <v>41046</v>
      </c>
      <c r="B41" s="170"/>
      <c r="C41" s="170"/>
      <c r="D41" s="171"/>
      <c r="E41" s="31"/>
      <c r="F41" s="44">
        <f t="shared" si="0"/>
        <v>58440</v>
      </c>
      <c r="G41" s="45"/>
      <c r="H41" s="45"/>
      <c r="I41" s="46"/>
      <c r="J41" s="47"/>
      <c r="K41" s="48"/>
      <c r="L41" s="49"/>
      <c r="M41" s="50">
        <f>M40-((G41+I41)*data!$B$22+(H41+J41)*data!$B$23)/100+L41</f>
        <v>50.039999999999992</v>
      </c>
      <c r="N41" s="51">
        <f>WEEKDAY($A41,2)</f>
        <v>4</v>
      </c>
      <c r="O41" s="52"/>
      <c r="P41" s="41"/>
      <c r="Q41" s="53"/>
      <c r="R41" s="41"/>
      <c r="S41" s="31"/>
      <c r="T41" s="31"/>
      <c r="U41" s="31"/>
      <c r="V41" s="31"/>
      <c r="W41" s="31"/>
      <c r="X41" s="31"/>
      <c r="Y41" s="31"/>
      <c r="Z41" s="31"/>
    </row>
    <row r="42" spans="1:26" s="43" customFormat="1" ht="11.25" x14ac:dyDescent="0.2">
      <c r="A42" s="164"/>
      <c r="B42" s="170"/>
      <c r="C42" s="170"/>
      <c r="D42" s="171"/>
      <c r="E42" s="31"/>
      <c r="F42" s="44">
        <f t="shared" si="0"/>
        <v>58440</v>
      </c>
      <c r="G42" s="45"/>
      <c r="H42" s="45"/>
      <c r="I42" s="46"/>
      <c r="J42" s="47"/>
      <c r="K42" s="48"/>
      <c r="L42" s="49"/>
      <c r="M42" s="50">
        <f>M41-((G42+I42)*data!$B$22+(H42+J42)*data!$B$23)/100+L42</f>
        <v>50.039999999999992</v>
      </c>
      <c r="N42" s="51">
        <f>WEEKDAY($A41,2)</f>
        <v>4</v>
      </c>
      <c r="O42" s="52"/>
      <c r="P42" s="41"/>
      <c r="Q42" s="53"/>
      <c r="R42" s="41"/>
      <c r="S42" s="31"/>
      <c r="T42" s="31"/>
      <c r="U42" s="31"/>
      <c r="V42" s="31"/>
      <c r="W42" s="31"/>
      <c r="X42" s="31"/>
      <c r="Y42" s="31"/>
      <c r="Z42" s="31"/>
    </row>
    <row r="43" spans="1:26" s="43" customFormat="1" ht="11.25" x14ac:dyDescent="0.2">
      <c r="A43" s="164">
        <f>A41+1</f>
        <v>41047</v>
      </c>
      <c r="B43" s="170"/>
      <c r="C43" s="170"/>
      <c r="D43" s="171"/>
      <c r="E43" s="31"/>
      <c r="F43" s="44">
        <f t="shared" si="0"/>
        <v>58440</v>
      </c>
      <c r="G43" s="45"/>
      <c r="H43" s="45"/>
      <c r="I43" s="46"/>
      <c r="J43" s="47"/>
      <c r="K43" s="48"/>
      <c r="L43" s="49"/>
      <c r="M43" s="50">
        <f>M42-((G43+I43)*data!$B$22+(H43+J43)*data!$B$23)/100+L43</f>
        <v>50.039999999999992</v>
      </c>
      <c r="N43" s="51">
        <f>WEEKDAY($A43,2)</f>
        <v>5</v>
      </c>
      <c r="O43" s="52"/>
      <c r="P43" s="41"/>
      <c r="Q43" s="53"/>
      <c r="R43" s="41"/>
      <c r="S43" s="31"/>
      <c r="T43" s="31"/>
      <c r="U43" s="31"/>
      <c r="V43" s="31"/>
      <c r="W43" s="31"/>
      <c r="X43" s="31"/>
      <c r="Y43" s="31"/>
      <c r="Z43" s="31"/>
    </row>
    <row r="44" spans="1:26" s="43" customFormat="1" ht="11.25" x14ac:dyDescent="0.2">
      <c r="A44" s="164"/>
      <c r="B44" s="170"/>
      <c r="C44" s="170"/>
      <c r="D44" s="171"/>
      <c r="E44" s="31"/>
      <c r="F44" s="44">
        <f t="shared" si="0"/>
        <v>58440</v>
      </c>
      <c r="G44" s="45"/>
      <c r="H44" s="45"/>
      <c r="I44" s="46"/>
      <c r="J44" s="47"/>
      <c r="K44" s="48"/>
      <c r="L44" s="49"/>
      <c r="M44" s="50">
        <f>M43-((G44+I44)*data!$B$22+(H44+J44)*data!$B$23)/100+L44</f>
        <v>50.039999999999992</v>
      </c>
      <c r="N44" s="51">
        <f>WEEKDAY($A43,2)</f>
        <v>5</v>
      </c>
      <c r="O44" s="52"/>
      <c r="P44" s="41"/>
      <c r="Q44" s="53"/>
      <c r="R44" s="41"/>
      <c r="S44" s="31"/>
      <c r="T44" s="31"/>
      <c r="U44" s="31"/>
      <c r="V44" s="31"/>
      <c r="W44" s="31"/>
      <c r="X44" s="31"/>
      <c r="Y44" s="31"/>
      <c r="Z44" s="31"/>
    </row>
    <row r="45" spans="1:26" s="43" customFormat="1" ht="11.25" x14ac:dyDescent="0.2">
      <c r="A45" s="164">
        <f>A43+1</f>
        <v>41048</v>
      </c>
      <c r="B45" s="165"/>
      <c r="C45" s="165"/>
      <c r="D45" s="166"/>
      <c r="E45" s="31"/>
      <c r="F45" s="44">
        <f t="shared" si="0"/>
        <v>58440</v>
      </c>
      <c r="G45" s="45"/>
      <c r="H45" s="45"/>
      <c r="I45" s="46"/>
      <c r="J45" s="47"/>
      <c r="K45" s="48"/>
      <c r="L45" s="49"/>
      <c r="M45" s="50">
        <f>M44-((G45+I45)*data!$B$22+(H45+J45)*data!$B$23)/100+L45</f>
        <v>50.039999999999992</v>
      </c>
      <c r="N45" s="51">
        <f>WEEKDAY($A45,2)</f>
        <v>6</v>
      </c>
      <c r="O45" s="52"/>
      <c r="P45" s="41"/>
      <c r="Q45" s="53"/>
      <c r="R45" s="41"/>
      <c r="S45" s="31"/>
      <c r="T45" s="31"/>
      <c r="U45" s="31"/>
      <c r="V45" s="31"/>
      <c r="W45" s="31"/>
      <c r="X45" s="31"/>
      <c r="Y45" s="31"/>
      <c r="Z45" s="31"/>
    </row>
    <row r="46" spans="1:26" s="43" customFormat="1" ht="11.25" x14ac:dyDescent="0.2">
      <c r="A46" s="164"/>
      <c r="B46" s="170"/>
      <c r="C46" s="170"/>
      <c r="D46" s="171"/>
      <c r="E46" s="31"/>
      <c r="F46" s="44">
        <f t="shared" si="0"/>
        <v>58440</v>
      </c>
      <c r="G46" s="45"/>
      <c r="H46" s="45"/>
      <c r="I46" s="46"/>
      <c r="J46" s="47"/>
      <c r="K46" s="48"/>
      <c r="L46" s="49"/>
      <c r="M46" s="50">
        <f>M45-((G46+I46)*data!$B$22+(H46+J46)*data!$B$23)/100+L46</f>
        <v>50.039999999999992</v>
      </c>
      <c r="N46" s="51">
        <f>WEEKDAY($A45,2)</f>
        <v>6</v>
      </c>
      <c r="O46" s="52"/>
      <c r="P46" s="41"/>
      <c r="Q46" s="53"/>
      <c r="R46" s="41"/>
      <c r="S46" s="31"/>
      <c r="T46" s="31"/>
      <c r="U46" s="31"/>
      <c r="V46" s="31"/>
      <c r="W46" s="31"/>
      <c r="X46" s="31"/>
      <c r="Y46" s="31"/>
      <c r="Z46" s="31"/>
    </row>
    <row r="47" spans="1:26" s="43" customFormat="1" ht="11.25" x14ac:dyDescent="0.2">
      <c r="A47" s="164">
        <f>A45+1</f>
        <v>41049</v>
      </c>
      <c r="B47" s="165"/>
      <c r="C47" s="165"/>
      <c r="D47" s="166"/>
      <c r="E47" s="31"/>
      <c r="F47" s="44">
        <f t="shared" si="0"/>
        <v>58440</v>
      </c>
      <c r="G47" s="45"/>
      <c r="H47" s="45"/>
      <c r="I47" s="46"/>
      <c r="J47" s="47"/>
      <c r="K47" s="48"/>
      <c r="L47" s="49"/>
      <c r="M47" s="50">
        <f>M46-((G47+I47)*data!$B$22+(H47+J47)*data!$B$23)/100+L47</f>
        <v>50.039999999999992</v>
      </c>
      <c r="N47" s="51">
        <f>WEEKDAY($A47,2)</f>
        <v>7</v>
      </c>
      <c r="O47" s="52"/>
      <c r="P47" s="41"/>
      <c r="Q47" s="53"/>
      <c r="R47" s="41"/>
      <c r="S47" s="31"/>
      <c r="T47" s="31"/>
      <c r="U47" s="31"/>
      <c r="V47" s="31"/>
      <c r="W47" s="31"/>
      <c r="X47" s="31"/>
      <c r="Y47" s="31"/>
      <c r="Z47" s="31"/>
    </row>
    <row r="48" spans="1:26" s="43" customFormat="1" ht="11.25" x14ac:dyDescent="0.2">
      <c r="A48" s="164"/>
      <c r="B48" s="170"/>
      <c r="C48" s="170"/>
      <c r="D48" s="171"/>
      <c r="E48" s="31"/>
      <c r="F48" s="44">
        <f t="shared" si="0"/>
        <v>58440</v>
      </c>
      <c r="G48" s="45"/>
      <c r="H48" s="45"/>
      <c r="I48" s="46"/>
      <c r="J48" s="47"/>
      <c r="K48" s="48"/>
      <c r="L48" s="49"/>
      <c r="M48" s="50">
        <f>M47-((G48+I48)*data!$B$22+(H48+J48)*data!$B$23)/100+L48</f>
        <v>50.039999999999992</v>
      </c>
      <c r="N48" s="51">
        <f>WEEKDAY($A47,2)</f>
        <v>7</v>
      </c>
      <c r="O48" s="52"/>
      <c r="P48" s="41"/>
      <c r="Q48" s="53"/>
      <c r="R48" s="41"/>
      <c r="S48" s="31"/>
      <c r="T48" s="31"/>
      <c r="U48" s="31"/>
      <c r="V48" s="31"/>
      <c r="W48" s="31"/>
      <c r="X48" s="31"/>
      <c r="Y48" s="31"/>
      <c r="Z48" s="31"/>
    </row>
    <row r="49" spans="1:26" s="43" customFormat="1" ht="11.25" x14ac:dyDescent="0.2">
      <c r="A49" s="164">
        <f>A47+1</f>
        <v>41050</v>
      </c>
      <c r="B49" s="165"/>
      <c r="C49" s="165"/>
      <c r="D49" s="166"/>
      <c r="E49" s="31"/>
      <c r="F49" s="44">
        <f t="shared" si="0"/>
        <v>58440</v>
      </c>
      <c r="G49" s="45"/>
      <c r="H49" s="45"/>
      <c r="I49" s="46"/>
      <c r="J49" s="47"/>
      <c r="K49" s="48"/>
      <c r="L49" s="49"/>
      <c r="M49" s="50">
        <f>M48-((G49+I49)*data!$B$22+(H49+J49)*data!$B$23)/100+L49</f>
        <v>50.039999999999992</v>
      </c>
      <c r="N49" s="51">
        <f>WEEKDAY($A49,2)</f>
        <v>1</v>
      </c>
      <c r="O49" s="52"/>
      <c r="P49" s="41"/>
      <c r="Q49" s="53"/>
      <c r="R49" s="41"/>
      <c r="S49" s="31"/>
      <c r="T49" s="31"/>
      <c r="U49" s="31"/>
      <c r="V49" s="31"/>
      <c r="W49" s="31"/>
      <c r="X49" s="31"/>
      <c r="Y49" s="31"/>
      <c r="Z49" s="31"/>
    </row>
    <row r="50" spans="1:26" s="43" customFormat="1" ht="11.25" x14ac:dyDescent="0.2">
      <c r="A50" s="164"/>
      <c r="B50" s="170"/>
      <c r="C50" s="170"/>
      <c r="D50" s="171"/>
      <c r="E50" s="31"/>
      <c r="F50" s="44">
        <f t="shared" si="0"/>
        <v>58440</v>
      </c>
      <c r="G50" s="45"/>
      <c r="H50" s="45"/>
      <c r="I50" s="46"/>
      <c r="J50" s="47"/>
      <c r="K50" s="48"/>
      <c r="L50" s="49"/>
      <c r="M50" s="50">
        <f>M49-((G50+I50)*data!$B$22+(H50+J50)*data!$B$23)/100+L50</f>
        <v>50.039999999999992</v>
      </c>
      <c r="N50" s="51">
        <f>WEEKDAY($A49,2)</f>
        <v>1</v>
      </c>
      <c r="O50" s="52"/>
      <c r="P50" s="41"/>
      <c r="Q50" s="53"/>
      <c r="R50" s="41"/>
      <c r="S50" s="31"/>
      <c r="T50" s="31"/>
      <c r="U50" s="31"/>
      <c r="V50" s="31"/>
      <c r="W50" s="31"/>
      <c r="X50" s="31"/>
      <c r="Y50" s="31"/>
      <c r="Z50" s="31"/>
    </row>
    <row r="51" spans="1:26" s="43" customFormat="1" ht="11.25" x14ac:dyDescent="0.2">
      <c r="A51" s="164">
        <f>A49+1</f>
        <v>41051</v>
      </c>
      <c r="B51" s="165"/>
      <c r="C51" s="165"/>
      <c r="D51" s="166"/>
      <c r="E51" s="31"/>
      <c r="F51" s="44">
        <f t="shared" si="0"/>
        <v>58440</v>
      </c>
      <c r="G51" s="45"/>
      <c r="H51" s="45"/>
      <c r="I51" s="46"/>
      <c r="J51" s="47"/>
      <c r="K51" s="48"/>
      <c r="L51" s="49"/>
      <c r="M51" s="50">
        <f>M50-((G51+I51)*data!$B$22+(H51+J51)*data!$B$23)/100+L51</f>
        <v>50.039999999999992</v>
      </c>
      <c r="N51" s="51">
        <f>WEEKDAY($A51,2)</f>
        <v>2</v>
      </c>
      <c r="O51" s="52"/>
      <c r="P51" s="41"/>
      <c r="Q51" s="53"/>
      <c r="R51" s="41"/>
      <c r="S51" s="31"/>
      <c r="T51" s="31"/>
      <c r="U51" s="31"/>
      <c r="V51" s="31"/>
      <c r="W51" s="31"/>
      <c r="X51" s="31"/>
      <c r="Y51" s="31"/>
      <c r="Z51" s="31"/>
    </row>
    <row r="52" spans="1:26" s="43" customFormat="1" ht="11.25" x14ac:dyDescent="0.2">
      <c r="A52" s="164"/>
      <c r="B52" s="170"/>
      <c r="C52" s="170"/>
      <c r="D52" s="171"/>
      <c r="E52" s="31"/>
      <c r="F52" s="44">
        <f t="shared" si="0"/>
        <v>58440</v>
      </c>
      <c r="G52" s="45"/>
      <c r="H52" s="45"/>
      <c r="I52" s="46"/>
      <c r="J52" s="47"/>
      <c r="K52" s="48"/>
      <c r="L52" s="49"/>
      <c r="M52" s="50">
        <f>M51-((G52+I52)*data!$B$22+(H52+J52)*data!$B$23)/100+L52</f>
        <v>50.039999999999992</v>
      </c>
      <c r="N52" s="51">
        <f>WEEKDAY($A51,2)</f>
        <v>2</v>
      </c>
      <c r="O52" s="52"/>
      <c r="P52" s="41"/>
      <c r="Q52" s="53"/>
      <c r="R52" s="41"/>
      <c r="S52" s="31"/>
      <c r="T52" s="31"/>
      <c r="U52" s="31"/>
      <c r="V52" s="31"/>
      <c r="W52" s="31"/>
      <c r="X52" s="31"/>
      <c r="Y52" s="31"/>
      <c r="Z52" s="31"/>
    </row>
    <row r="53" spans="1:26" s="43" customFormat="1" ht="11.25" x14ac:dyDescent="0.2">
      <c r="A53" s="164">
        <f>A51+1</f>
        <v>41052</v>
      </c>
      <c r="B53" s="165"/>
      <c r="C53" s="165"/>
      <c r="D53" s="166"/>
      <c r="E53" s="31"/>
      <c r="F53" s="44">
        <f t="shared" si="0"/>
        <v>58440</v>
      </c>
      <c r="G53" s="45"/>
      <c r="H53" s="45"/>
      <c r="I53" s="46"/>
      <c r="J53" s="47"/>
      <c r="K53" s="48"/>
      <c r="L53" s="49"/>
      <c r="M53" s="50">
        <f>M52-((G53+I53)*data!$B$22+(H53+J53)*data!$B$23)/100+L53</f>
        <v>50.039999999999992</v>
      </c>
      <c r="N53" s="51">
        <f>WEEKDAY($A53,2)</f>
        <v>3</v>
      </c>
      <c r="O53" s="52"/>
      <c r="P53" s="41"/>
      <c r="Q53" s="53"/>
      <c r="R53" s="41"/>
      <c r="S53" s="31"/>
      <c r="T53" s="31"/>
      <c r="U53" s="31"/>
      <c r="V53" s="31"/>
      <c r="W53" s="31"/>
      <c r="X53" s="31"/>
      <c r="Y53" s="31"/>
      <c r="Z53" s="31"/>
    </row>
    <row r="54" spans="1:26" s="43" customFormat="1" ht="11.25" x14ac:dyDescent="0.2">
      <c r="A54" s="164"/>
      <c r="B54" s="170"/>
      <c r="C54" s="170"/>
      <c r="D54" s="171"/>
      <c r="E54" s="31"/>
      <c r="F54" s="44">
        <f t="shared" si="0"/>
        <v>58440</v>
      </c>
      <c r="G54" s="45"/>
      <c r="H54" s="45"/>
      <c r="I54" s="46"/>
      <c r="J54" s="47"/>
      <c r="K54" s="48"/>
      <c r="L54" s="49"/>
      <c r="M54" s="50">
        <f>M53-((G54+I54)*data!$B$22+(H54+J54)*data!$B$23)/100+L54</f>
        <v>50.039999999999992</v>
      </c>
      <c r="N54" s="51">
        <f>WEEKDAY($A53,2)</f>
        <v>3</v>
      </c>
      <c r="O54" s="52"/>
      <c r="P54" s="41"/>
      <c r="Q54" s="53"/>
      <c r="R54" s="41"/>
      <c r="S54" s="31"/>
      <c r="T54" s="31"/>
      <c r="U54" s="31"/>
      <c r="V54" s="31"/>
      <c r="W54" s="31"/>
      <c r="X54" s="31"/>
      <c r="Y54" s="31"/>
      <c r="Z54" s="31"/>
    </row>
    <row r="55" spans="1:26" s="43" customFormat="1" ht="11.25" x14ac:dyDescent="0.2">
      <c r="A55" s="164">
        <f>A53+1</f>
        <v>41053</v>
      </c>
      <c r="B55" s="170"/>
      <c r="C55" s="170"/>
      <c r="D55" s="171"/>
      <c r="E55" s="31"/>
      <c r="F55" s="44">
        <f t="shared" si="0"/>
        <v>58440</v>
      </c>
      <c r="G55" s="45"/>
      <c r="H55" s="45"/>
      <c r="I55" s="46"/>
      <c r="J55" s="47"/>
      <c r="K55" s="48"/>
      <c r="L55" s="49"/>
      <c r="M55" s="50">
        <f>M54-((G55+I55)*data!$B$22+(H55+J55)*data!$B$23)/100+L55</f>
        <v>50.039999999999992</v>
      </c>
      <c r="N55" s="51">
        <f>WEEKDAY($A55,2)</f>
        <v>4</v>
      </c>
      <c r="O55" s="52"/>
      <c r="P55" s="41"/>
      <c r="Q55" s="53"/>
      <c r="R55" s="41"/>
      <c r="S55" s="31"/>
      <c r="T55" s="31"/>
      <c r="U55" s="31"/>
      <c r="V55" s="31"/>
      <c r="W55" s="31"/>
      <c r="X55" s="31"/>
      <c r="Y55" s="31"/>
      <c r="Z55" s="31"/>
    </row>
    <row r="56" spans="1:26" s="43" customFormat="1" ht="11.25" x14ac:dyDescent="0.2">
      <c r="A56" s="164"/>
      <c r="B56" s="170"/>
      <c r="C56" s="170"/>
      <c r="D56" s="171"/>
      <c r="E56" s="31"/>
      <c r="F56" s="44">
        <f t="shared" si="0"/>
        <v>58440</v>
      </c>
      <c r="G56" s="45"/>
      <c r="H56" s="45"/>
      <c r="I56" s="46"/>
      <c r="J56" s="47"/>
      <c r="K56" s="48"/>
      <c r="L56" s="49"/>
      <c r="M56" s="50">
        <f>M55-((G56+I56)*data!$B$22+(H56+J56)*data!$B$23)/100+L56</f>
        <v>50.039999999999992</v>
      </c>
      <c r="N56" s="51">
        <f>WEEKDAY($A55,2)</f>
        <v>4</v>
      </c>
      <c r="O56" s="52"/>
      <c r="P56" s="41"/>
      <c r="Q56" s="53"/>
      <c r="R56" s="41"/>
      <c r="S56" s="31"/>
      <c r="T56" s="31"/>
      <c r="U56" s="31"/>
      <c r="V56" s="31"/>
      <c r="W56" s="31"/>
      <c r="X56" s="31"/>
      <c r="Y56" s="31"/>
      <c r="Z56" s="31"/>
    </row>
    <row r="57" spans="1:26" s="43" customFormat="1" ht="11.25" x14ac:dyDescent="0.2">
      <c r="A57" s="164">
        <f>A55+1</f>
        <v>41054</v>
      </c>
      <c r="B57" s="170"/>
      <c r="C57" s="170"/>
      <c r="D57" s="171"/>
      <c r="E57" s="31"/>
      <c r="F57" s="44">
        <f t="shared" si="0"/>
        <v>58440</v>
      </c>
      <c r="G57" s="45"/>
      <c r="H57" s="45"/>
      <c r="I57" s="46"/>
      <c r="J57" s="47"/>
      <c r="K57" s="48"/>
      <c r="L57" s="49"/>
      <c r="M57" s="50">
        <f>M56-((G57+I57)*data!$B$22+(H57+J57)*data!$B$23)/100+L57</f>
        <v>50.039999999999992</v>
      </c>
      <c r="N57" s="51">
        <f>WEEKDAY($A57,2)</f>
        <v>5</v>
      </c>
      <c r="O57" s="52"/>
      <c r="P57" s="41"/>
      <c r="Q57" s="53"/>
      <c r="R57" s="41"/>
      <c r="S57" s="31"/>
      <c r="T57" s="31"/>
      <c r="U57" s="31"/>
      <c r="V57" s="31"/>
      <c r="W57" s="31"/>
      <c r="X57" s="31"/>
      <c r="Y57" s="31"/>
      <c r="Z57" s="31"/>
    </row>
    <row r="58" spans="1:26" s="43" customFormat="1" ht="11.25" x14ac:dyDescent="0.2">
      <c r="A58" s="164"/>
      <c r="B58" s="170"/>
      <c r="C58" s="170"/>
      <c r="D58" s="171"/>
      <c r="E58" s="31"/>
      <c r="F58" s="44">
        <f t="shared" si="0"/>
        <v>58440</v>
      </c>
      <c r="G58" s="45"/>
      <c r="H58" s="45"/>
      <c r="I58" s="46"/>
      <c r="J58" s="47"/>
      <c r="K58" s="48"/>
      <c r="L58" s="49"/>
      <c r="M58" s="50">
        <f>M57-((G58+I58)*data!$B$22+(H58+J58)*data!$B$23)/100+L58</f>
        <v>50.039999999999992</v>
      </c>
      <c r="N58" s="51">
        <f>WEEKDAY($A57,2)</f>
        <v>5</v>
      </c>
      <c r="O58" s="52"/>
      <c r="P58" s="41"/>
      <c r="Q58" s="53"/>
      <c r="R58" s="41"/>
      <c r="S58" s="31"/>
      <c r="T58" s="31"/>
      <c r="U58" s="31"/>
      <c r="V58" s="31"/>
      <c r="W58" s="31"/>
      <c r="X58" s="31"/>
      <c r="Y58" s="31"/>
      <c r="Z58" s="31"/>
    </row>
    <row r="59" spans="1:26" s="43" customFormat="1" ht="11.25" x14ac:dyDescent="0.2">
      <c r="A59" s="164">
        <f>A57+1</f>
        <v>41055</v>
      </c>
      <c r="B59" s="165"/>
      <c r="C59" s="165"/>
      <c r="D59" s="166"/>
      <c r="E59" s="31"/>
      <c r="F59" s="44">
        <f t="shared" si="0"/>
        <v>58440</v>
      </c>
      <c r="G59" s="45"/>
      <c r="H59" s="45"/>
      <c r="I59" s="46"/>
      <c r="J59" s="47"/>
      <c r="K59" s="48"/>
      <c r="L59" s="49"/>
      <c r="M59" s="50">
        <f>M58-((G59+I59)*data!$B$22+(H59+J59)*data!$B$23)/100+L59</f>
        <v>50.039999999999992</v>
      </c>
      <c r="N59" s="51">
        <f>WEEKDAY($A59,2)</f>
        <v>6</v>
      </c>
      <c r="O59" s="52"/>
      <c r="P59" s="41"/>
      <c r="Q59" s="53"/>
      <c r="R59" s="41"/>
      <c r="S59" s="31"/>
      <c r="T59" s="31"/>
      <c r="U59" s="31"/>
      <c r="V59" s="31"/>
      <c r="W59" s="31"/>
      <c r="X59" s="31"/>
      <c r="Y59" s="31"/>
      <c r="Z59" s="31"/>
    </row>
    <row r="60" spans="1:26" s="43" customFormat="1" ht="11.25" x14ac:dyDescent="0.2">
      <c r="A60" s="164"/>
      <c r="B60" s="170"/>
      <c r="C60" s="170"/>
      <c r="D60" s="171"/>
      <c r="E60" s="31"/>
      <c r="F60" s="44">
        <f t="shared" si="0"/>
        <v>58440</v>
      </c>
      <c r="G60" s="45"/>
      <c r="H60" s="45"/>
      <c r="I60" s="46"/>
      <c r="J60" s="47"/>
      <c r="K60" s="48"/>
      <c r="L60" s="49"/>
      <c r="M60" s="50">
        <f>M59-((G60+I60)*data!$B$22+(H60+J60)*data!$B$23)/100+L60</f>
        <v>50.039999999999992</v>
      </c>
      <c r="N60" s="51">
        <f>WEEKDAY($A59,2)</f>
        <v>6</v>
      </c>
      <c r="O60" s="52"/>
      <c r="P60" s="41"/>
      <c r="Q60" s="53"/>
      <c r="R60" s="41"/>
      <c r="S60" s="31"/>
      <c r="T60" s="31"/>
      <c r="U60" s="31"/>
      <c r="V60" s="31"/>
      <c r="W60" s="31"/>
      <c r="X60" s="31"/>
      <c r="Y60" s="31"/>
      <c r="Z60" s="31"/>
    </row>
    <row r="61" spans="1:26" s="43" customFormat="1" ht="11.25" x14ac:dyDescent="0.2">
      <c r="A61" s="164">
        <f>A59+1</f>
        <v>41056</v>
      </c>
      <c r="B61" s="165"/>
      <c r="C61" s="165"/>
      <c r="D61" s="166"/>
      <c r="E61" s="31"/>
      <c r="F61" s="44">
        <f t="shared" si="0"/>
        <v>58440</v>
      </c>
      <c r="G61" s="45"/>
      <c r="H61" s="45"/>
      <c r="I61" s="46"/>
      <c r="J61" s="47"/>
      <c r="K61" s="48"/>
      <c r="L61" s="49"/>
      <c r="M61" s="50">
        <f>M60-((G61+I61)*data!$B$22+(H61+J61)*data!$B$23)/100+L61</f>
        <v>50.039999999999992</v>
      </c>
      <c r="N61" s="51">
        <f>WEEKDAY($A61,2)</f>
        <v>7</v>
      </c>
      <c r="O61" s="52"/>
      <c r="P61" s="41"/>
      <c r="Q61" s="53"/>
      <c r="R61" s="41"/>
      <c r="S61" s="31"/>
      <c r="T61" s="31"/>
      <c r="U61" s="31"/>
      <c r="V61" s="31"/>
      <c r="W61" s="31"/>
      <c r="X61" s="31"/>
      <c r="Y61" s="31"/>
      <c r="Z61" s="31"/>
    </row>
    <row r="62" spans="1:26" s="43" customFormat="1" ht="11.25" x14ac:dyDescent="0.2">
      <c r="A62" s="164"/>
      <c r="B62" s="170"/>
      <c r="C62" s="170"/>
      <c r="D62" s="171"/>
      <c r="E62" s="31"/>
      <c r="F62" s="44">
        <f t="shared" si="0"/>
        <v>58440</v>
      </c>
      <c r="G62" s="45"/>
      <c r="H62" s="45"/>
      <c r="I62" s="46"/>
      <c r="J62" s="47"/>
      <c r="K62" s="48"/>
      <c r="L62" s="49"/>
      <c r="M62" s="50">
        <f>M61-((G62+I62)*data!$B$22+(H62+J62)*data!$B$23)/100+L62</f>
        <v>50.039999999999992</v>
      </c>
      <c r="N62" s="51">
        <f>WEEKDAY($A61,2)</f>
        <v>7</v>
      </c>
      <c r="O62" s="52"/>
      <c r="P62" s="41"/>
      <c r="Q62" s="53"/>
      <c r="R62" s="41"/>
      <c r="S62" s="31"/>
      <c r="T62" s="31"/>
      <c r="U62" s="31"/>
      <c r="V62" s="31"/>
      <c r="W62" s="31"/>
      <c r="X62" s="31"/>
      <c r="Y62" s="31"/>
      <c r="Z62" s="31"/>
    </row>
    <row r="63" spans="1:26" s="43" customFormat="1" ht="11.25" x14ac:dyDescent="0.2">
      <c r="A63" s="164">
        <f>A61+1</f>
        <v>41057</v>
      </c>
      <c r="B63" s="165"/>
      <c r="C63" s="165"/>
      <c r="D63" s="166"/>
      <c r="E63" s="31"/>
      <c r="F63" s="44">
        <f t="shared" si="0"/>
        <v>58440</v>
      </c>
      <c r="G63" s="114"/>
      <c r="H63" s="45"/>
      <c r="I63" s="46"/>
      <c r="J63" s="47"/>
      <c r="K63" s="48"/>
      <c r="L63" s="49"/>
      <c r="M63" s="50">
        <f>M62-((G63+I63)*data!$B$22+(H63+J63)*data!$B$23)/100+L63</f>
        <v>50.039999999999992</v>
      </c>
      <c r="N63" s="51">
        <f>WEEKDAY($A63,2)</f>
        <v>1</v>
      </c>
      <c r="O63" s="52"/>
      <c r="P63" s="41"/>
      <c r="Q63" s="53"/>
      <c r="R63" s="41"/>
      <c r="S63" s="31"/>
      <c r="T63" s="31"/>
      <c r="U63" s="31"/>
      <c r="V63" s="31"/>
      <c r="W63" s="31"/>
      <c r="X63" s="31"/>
      <c r="Y63" s="31"/>
      <c r="Z63" s="31"/>
    </row>
    <row r="64" spans="1:26" s="43" customFormat="1" ht="11.25" x14ac:dyDescent="0.2">
      <c r="A64" s="164"/>
      <c r="B64" s="170"/>
      <c r="C64" s="170"/>
      <c r="D64" s="171"/>
      <c r="E64" s="31"/>
      <c r="F64" s="44">
        <f t="shared" si="0"/>
        <v>58440</v>
      </c>
      <c r="G64" s="45"/>
      <c r="H64" s="45"/>
      <c r="I64" s="46"/>
      <c r="J64" s="47"/>
      <c r="K64" s="48"/>
      <c r="L64" s="49"/>
      <c r="M64" s="50">
        <f>M63-((G64+I64)*data!$B$22+(H64+J64)*data!$B$23)/100+L64</f>
        <v>50.039999999999992</v>
      </c>
      <c r="N64" s="51">
        <f>WEEKDAY($A63,2)</f>
        <v>1</v>
      </c>
      <c r="O64" s="52"/>
      <c r="P64" s="41"/>
      <c r="Q64" s="53"/>
      <c r="R64" s="41"/>
      <c r="S64" s="31"/>
      <c r="T64" s="31"/>
      <c r="U64" s="31"/>
      <c r="V64" s="31"/>
      <c r="W64" s="31"/>
      <c r="X64" s="31"/>
      <c r="Y64" s="31"/>
      <c r="Z64" s="31"/>
    </row>
    <row r="65" spans="1:26" s="43" customFormat="1" ht="11.25" x14ac:dyDescent="0.2">
      <c r="A65" s="164">
        <f>IF(MONTH(A63+1)=MONTH($L$1),A63+1," ")</f>
        <v>41058</v>
      </c>
      <c r="B65" s="165"/>
      <c r="C65" s="165"/>
      <c r="D65" s="166"/>
      <c r="E65" s="31"/>
      <c r="F65" s="44">
        <f t="shared" si="0"/>
        <v>58440</v>
      </c>
      <c r="G65" s="45"/>
      <c r="H65" s="45"/>
      <c r="I65" s="46"/>
      <c r="J65" s="47"/>
      <c r="K65" s="48"/>
      <c r="L65" s="49"/>
      <c r="M65" s="50">
        <f>M64-((G65+I65)*data!$B$22+(H65+J65)*data!$B$23)/100+L65</f>
        <v>50.039999999999992</v>
      </c>
      <c r="N65" s="51">
        <f>WEEKDAY($A65,2)</f>
        <v>2</v>
      </c>
      <c r="O65" s="52"/>
      <c r="P65" s="41"/>
      <c r="Q65" s="53"/>
      <c r="R65" s="41"/>
      <c r="S65" s="31"/>
      <c r="T65" s="31"/>
      <c r="U65" s="31"/>
      <c r="V65" s="31"/>
      <c r="W65" s="31"/>
      <c r="X65" s="31"/>
      <c r="Y65" s="31"/>
      <c r="Z65" s="31"/>
    </row>
    <row r="66" spans="1:26" s="43" customFormat="1" ht="11.25" x14ac:dyDescent="0.2">
      <c r="A66" s="164"/>
      <c r="B66" s="170"/>
      <c r="C66" s="170"/>
      <c r="D66" s="171"/>
      <c r="E66" s="31"/>
      <c r="F66" s="44">
        <f t="shared" si="0"/>
        <v>58440</v>
      </c>
      <c r="G66" s="45"/>
      <c r="H66" s="45"/>
      <c r="I66" s="46"/>
      <c r="J66" s="47"/>
      <c r="K66" s="48"/>
      <c r="L66" s="49"/>
      <c r="M66" s="50">
        <f>M65-((G66+I66)*data!$B$22+(H66+J66)*data!$B$23)/100+L66</f>
        <v>50.039999999999992</v>
      </c>
      <c r="N66" s="51">
        <f>WEEKDAY($A65,2)</f>
        <v>2</v>
      </c>
      <c r="O66" s="52"/>
      <c r="P66" s="41"/>
      <c r="Q66" s="53"/>
      <c r="R66" s="41"/>
      <c r="S66" s="31"/>
      <c r="T66" s="31"/>
      <c r="U66" s="31"/>
      <c r="V66" s="31"/>
      <c r="W66" s="31"/>
      <c r="X66" s="31"/>
      <c r="Y66" s="31"/>
      <c r="Z66" s="31"/>
    </row>
    <row r="67" spans="1:26" s="43" customFormat="1" ht="11.25" x14ac:dyDescent="0.2">
      <c r="A67" s="164">
        <f>IF(MONTH(A63+2)=MONTH($L$1),A63+2," ")</f>
        <v>41059</v>
      </c>
      <c r="B67" s="165"/>
      <c r="C67" s="165"/>
      <c r="D67" s="166"/>
      <c r="E67" s="31"/>
      <c r="F67" s="44">
        <f t="shared" si="0"/>
        <v>58440</v>
      </c>
      <c r="G67" s="45"/>
      <c r="H67" s="45"/>
      <c r="I67" s="46"/>
      <c r="J67" s="47"/>
      <c r="K67" s="48"/>
      <c r="L67" s="49"/>
      <c r="M67" s="50">
        <f>M66-((G67+I67)*data!$B$22+(H67+J67)*data!$B$23)/100+L67</f>
        <v>50.039999999999992</v>
      </c>
      <c r="N67" s="51">
        <f>WEEKDAY($A67,2)</f>
        <v>3</v>
      </c>
      <c r="O67" s="52"/>
      <c r="P67" s="41"/>
      <c r="Q67" s="53"/>
      <c r="R67" s="41"/>
      <c r="S67" s="31"/>
      <c r="T67" s="31"/>
      <c r="U67" s="31"/>
      <c r="V67" s="31"/>
      <c r="W67" s="31"/>
      <c r="X67" s="31"/>
      <c r="Y67" s="31"/>
      <c r="Z67" s="31"/>
    </row>
    <row r="68" spans="1:26" s="43" customFormat="1" ht="11.25" x14ac:dyDescent="0.2">
      <c r="A68" s="164"/>
      <c r="B68" s="170"/>
      <c r="C68" s="170"/>
      <c r="D68" s="171"/>
      <c r="E68" s="31"/>
      <c r="F68" s="44">
        <f t="shared" si="0"/>
        <v>58440</v>
      </c>
      <c r="G68" s="45"/>
      <c r="H68" s="45"/>
      <c r="I68" s="46"/>
      <c r="J68" s="47"/>
      <c r="K68" s="48"/>
      <c r="L68" s="49"/>
      <c r="M68" s="50">
        <f>M67-((G68+I68)*data!$B$22+(H68+J68)*data!$B$23)/100+L68</f>
        <v>50.039999999999992</v>
      </c>
      <c r="N68" s="51">
        <f>WEEKDAY($A67,2)</f>
        <v>3</v>
      </c>
      <c r="O68" s="52"/>
      <c r="P68" s="41"/>
      <c r="Q68" s="53"/>
      <c r="R68" s="41"/>
      <c r="S68" s="31"/>
      <c r="T68" s="31"/>
      <c r="U68" s="31"/>
      <c r="V68" s="31"/>
      <c r="W68" s="31"/>
      <c r="X68" s="31"/>
      <c r="Y68" s="31"/>
      <c r="Z68" s="31"/>
    </row>
    <row r="69" spans="1:26" s="43" customFormat="1" ht="11.25" x14ac:dyDescent="0.2">
      <c r="A69" s="164">
        <f>IF(MONTH(A63+3)=MONTH($L$1),A63+3," ")</f>
        <v>41060</v>
      </c>
      <c r="B69" s="170"/>
      <c r="C69" s="170"/>
      <c r="D69" s="171"/>
      <c r="E69" s="31"/>
      <c r="F69" s="44">
        <f t="shared" si="0"/>
        <v>58440</v>
      </c>
      <c r="G69" s="45"/>
      <c r="H69" s="45"/>
      <c r="I69" s="46"/>
      <c r="J69" s="47"/>
      <c r="K69" s="48"/>
      <c r="L69" s="49"/>
      <c r="M69" s="50">
        <f>M68-((G69+I69)*data!$B$22+(H69+J69)*data!$B$23)/100+L69</f>
        <v>50.039999999999992</v>
      </c>
      <c r="N69" s="51">
        <f>WEEKDAY($A69,2)</f>
        <v>4</v>
      </c>
      <c r="O69" s="52"/>
      <c r="P69" s="41"/>
      <c r="Q69" s="53"/>
      <c r="R69" s="41"/>
      <c r="S69" s="31"/>
      <c r="T69" s="31"/>
      <c r="U69" s="31"/>
      <c r="V69" s="31"/>
      <c r="W69" s="31"/>
      <c r="X69" s="31"/>
      <c r="Y69" s="31"/>
      <c r="Z69" s="31"/>
    </row>
    <row r="70" spans="1:26" s="43" customFormat="1" ht="11.25" x14ac:dyDescent="0.2">
      <c r="A70" s="176"/>
      <c r="B70" s="177"/>
      <c r="C70" s="177"/>
      <c r="D70" s="178"/>
      <c r="E70" s="31"/>
      <c r="F70" s="54">
        <f t="shared" si="0"/>
        <v>58440</v>
      </c>
      <c r="G70" s="55"/>
      <c r="H70" s="55"/>
      <c r="I70" s="56"/>
      <c r="J70" s="57"/>
      <c r="K70" s="48"/>
      <c r="L70" s="58"/>
      <c r="M70" s="59">
        <f>M69-((G70+I70)*data!$B$22+(H70+J70)*data!$B$23)/100+L70</f>
        <v>50.039999999999992</v>
      </c>
      <c r="N70" s="60">
        <f>WEEKDAY($A69,2)</f>
        <v>4</v>
      </c>
      <c r="O70" s="61"/>
      <c r="P70" s="41"/>
      <c r="Q70" s="62"/>
      <c r="R70" s="41"/>
      <c r="S70" s="31"/>
      <c r="T70" s="31"/>
      <c r="U70" s="31"/>
      <c r="V70" s="31"/>
      <c r="W70" s="31"/>
      <c r="X70" s="31"/>
      <c r="Y70" s="31"/>
      <c r="Z70" s="31"/>
    </row>
    <row r="71" spans="1:26" s="43" customFormat="1" ht="11.25" x14ac:dyDescent="0.2">
      <c r="A71" s="63"/>
      <c r="B71" s="63"/>
      <c r="C71" s="63"/>
      <c r="D71" s="31"/>
      <c r="E71" s="31"/>
      <c r="F71" s="64"/>
      <c r="G71" s="64"/>
      <c r="H71" s="64"/>
      <c r="I71" s="64"/>
      <c r="J71" s="64"/>
      <c r="K71" s="31"/>
      <c r="L71" s="65"/>
      <c r="M71" s="65"/>
      <c r="N71" s="31"/>
      <c r="O71" s="31"/>
      <c r="P71" s="31"/>
      <c r="Q71" s="64"/>
      <c r="R71" s="31"/>
      <c r="S71" s="31"/>
      <c r="T71" s="31"/>
      <c r="U71" s="31"/>
      <c r="V71" s="31"/>
      <c r="W71" s="31"/>
      <c r="X71" s="31"/>
      <c r="Y71" s="31"/>
      <c r="Z71" s="31"/>
    </row>
    <row r="72" spans="1:26" s="43" customFormat="1" ht="11.25" x14ac:dyDescent="0.2">
      <c r="A72" s="182" t="s">
        <v>33</v>
      </c>
      <c r="B72" s="183"/>
      <c r="C72" s="66" t="s">
        <v>34</v>
      </c>
      <c r="D72" s="67">
        <f>F9</f>
        <v>58440</v>
      </c>
      <c r="E72" s="31"/>
      <c r="F72" s="186" t="s">
        <v>35</v>
      </c>
      <c r="G72" s="187"/>
      <c r="H72" s="187"/>
      <c r="I72" s="188"/>
      <c r="J72" s="68"/>
      <c r="K72" s="69"/>
      <c r="L72" s="66" t="s">
        <v>36</v>
      </c>
      <c r="M72" s="67">
        <f>M70</f>
        <v>50.039999999999992</v>
      </c>
      <c r="N72" s="31"/>
      <c r="O72" s="31"/>
      <c r="P72" s="31"/>
      <c r="Q72" s="122">
        <f>SUM(Q9:Q70)</f>
        <v>0</v>
      </c>
      <c r="R72" s="70" t="s">
        <v>37</v>
      </c>
      <c r="S72" s="31"/>
      <c r="T72" s="31"/>
      <c r="U72" s="31"/>
      <c r="V72" s="31"/>
      <c r="W72" s="31"/>
      <c r="X72" s="31"/>
      <c r="Y72" s="31"/>
      <c r="Z72" s="31"/>
    </row>
    <row r="73" spans="1:26" s="43" customFormat="1" ht="11.25" x14ac:dyDescent="0.2">
      <c r="A73" s="184"/>
      <c r="B73" s="185"/>
      <c r="C73" s="71" t="s">
        <v>38</v>
      </c>
      <c r="D73" s="72">
        <f>F70+G70+H70+I70+J70</f>
        <v>58440</v>
      </c>
      <c r="E73" s="31"/>
      <c r="F73" s="189" t="s">
        <v>39</v>
      </c>
      <c r="G73" s="190"/>
      <c r="H73" s="190"/>
      <c r="I73" s="191"/>
      <c r="J73" s="68"/>
      <c r="K73" s="69"/>
      <c r="L73" s="66" t="s">
        <v>40</v>
      </c>
      <c r="M73" s="116"/>
      <c r="N73" s="31"/>
      <c r="O73" s="31"/>
      <c r="P73" s="31"/>
      <c r="Q73" s="123">
        <f>taxa*Q72</f>
        <v>0</v>
      </c>
      <c r="R73" s="73" t="s">
        <v>76</v>
      </c>
      <c r="S73" s="31"/>
      <c r="T73" s="31"/>
      <c r="U73" s="31"/>
      <c r="V73" s="31"/>
      <c r="W73" s="31"/>
      <c r="X73" s="31"/>
      <c r="Y73" s="31"/>
      <c r="Z73" s="31"/>
    </row>
    <row r="74" spans="1:26" s="43" customFormat="1" ht="11.25" x14ac:dyDescent="0.2">
      <c r="A74" s="195" t="s">
        <v>41</v>
      </c>
      <c r="B74" s="196"/>
      <c r="C74" s="66" t="s">
        <v>42</v>
      </c>
      <c r="D74" s="67">
        <f>SUM(G9:G70)</f>
        <v>0</v>
      </c>
      <c r="E74" s="31"/>
      <c r="F74" s="192"/>
      <c r="G74" s="193"/>
      <c r="H74" s="193"/>
      <c r="I74" s="194"/>
      <c r="J74" s="74"/>
      <c r="K74" s="75"/>
      <c r="L74" s="76" t="s">
        <v>36</v>
      </c>
      <c r="M74" s="117"/>
      <c r="N74" s="31"/>
      <c r="O74" s="31"/>
      <c r="P74" s="31"/>
      <c r="Q74" s="77"/>
      <c r="R74" s="78"/>
      <c r="S74" s="31"/>
      <c r="T74" s="31"/>
      <c r="U74" s="31"/>
      <c r="V74" s="31"/>
      <c r="W74" s="31"/>
      <c r="X74" s="31"/>
      <c r="Y74" s="31"/>
      <c r="Z74" s="31"/>
    </row>
    <row r="75" spans="1:26" s="43" customFormat="1" ht="11.25" x14ac:dyDescent="0.2">
      <c r="A75" s="197"/>
      <c r="B75" s="198"/>
      <c r="C75" s="79" t="s">
        <v>43</v>
      </c>
      <c r="D75" s="80">
        <f>SUM(H9:H70)</f>
        <v>0</v>
      </c>
      <c r="E75" s="31"/>
      <c r="F75" s="199" t="s">
        <v>44</v>
      </c>
      <c r="G75" s="200"/>
      <c r="H75" s="200"/>
      <c r="I75" s="200"/>
      <c r="J75" s="200"/>
      <c r="K75" s="200"/>
      <c r="L75" s="201"/>
      <c r="M75" s="118"/>
      <c r="N75" s="31"/>
      <c r="O75" s="31"/>
      <c r="P75" s="31"/>
      <c r="Q75" s="122" t="e">
        <f>#REF!+Q72</f>
        <v>#REF!</v>
      </c>
      <c r="R75" s="70" t="s">
        <v>45</v>
      </c>
      <c r="S75" s="31"/>
      <c r="T75" s="31"/>
      <c r="U75" s="31"/>
      <c r="V75" s="31"/>
      <c r="W75" s="31"/>
      <c r="X75" s="31"/>
      <c r="Y75" s="31"/>
      <c r="Z75" s="31"/>
    </row>
    <row r="76" spans="1:26" s="43" customFormat="1" ht="11.25" x14ac:dyDescent="0.2">
      <c r="A76" s="81"/>
      <c r="B76" s="82"/>
      <c r="C76" s="83" t="s">
        <v>46</v>
      </c>
      <c r="D76" s="84">
        <f>SUM(I9:I70)</f>
        <v>0</v>
      </c>
      <c r="E76" s="31"/>
      <c r="F76" s="202" t="s">
        <v>47</v>
      </c>
      <c r="G76" s="203"/>
      <c r="H76" s="203"/>
      <c r="I76" s="204"/>
      <c r="J76" s="205" t="str">
        <f>data!$B$18</f>
        <v>Nafta</v>
      </c>
      <c r="K76" s="206"/>
      <c r="L76" s="206"/>
      <c r="M76" s="207"/>
      <c r="N76" s="31"/>
      <c r="O76" s="31"/>
      <c r="P76" s="31"/>
      <c r="Q76" s="124" t="e">
        <f>IF(Q75&gt;5000,IF(Q72&gt;(Q75-5000),(Q75-5000)*taxa,Q72*taxa),0)</f>
        <v>#REF!</v>
      </c>
      <c r="R76" s="85" t="s">
        <v>77</v>
      </c>
      <c r="S76" s="31"/>
      <c r="T76" s="31"/>
      <c r="U76" s="31"/>
      <c r="V76" s="31"/>
      <c r="W76" s="31"/>
      <c r="X76" s="31"/>
      <c r="Y76" s="31"/>
      <c r="Z76" s="31"/>
    </row>
    <row r="77" spans="1:26" s="43" customFormat="1" ht="11.25" x14ac:dyDescent="0.2">
      <c r="A77" s="81"/>
      <c r="B77" s="82"/>
      <c r="C77" s="83" t="s">
        <v>48</v>
      </c>
      <c r="D77" s="84">
        <f>SUM(J9:J70)</f>
        <v>0</v>
      </c>
      <c r="E77" s="31"/>
      <c r="F77" s="179" t="s">
        <v>74</v>
      </c>
      <c r="G77" s="180"/>
      <c r="H77" s="180"/>
      <c r="I77" s="180"/>
      <c r="J77" s="180"/>
      <c r="K77" s="180"/>
      <c r="L77" s="181"/>
      <c r="M77" s="120">
        <f>SUM(O9:O70)</f>
        <v>0</v>
      </c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s="43" customFormat="1" ht="11.25" x14ac:dyDescent="0.2">
      <c r="A78" s="81"/>
      <c r="B78" s="82"/>
      <c r="C78" s="86" t="s">
        <v>49</v>
      </c>
      <c r="D78" s="121">
        <f>D76+D77</f>
        <v>0</v>
      </c>
      <c r="E78" s="31"/>
      <c r="F78" s="179" t="s">
        <v>75</v>
      </c>
      <c r="G78" s="180"/>
      <c r="H78" s="180"/>
      <c r="I78" s="180"/>
      <c r="J78" s="180"/>
      <c r="K78" s="180"/>
      <c r="L78" s="181"/>
      <c r="M78" s="119"/>
      <c r="N78" s="31"/>
      <c r="O78" s="31"/>
      <c r="P78" s="31"/>
      <c r="Q78" s="64"/>
      <c r="R78" s="31"/>
      <c r="S78" s="31"/>
      <c r="T78" s="31"/>
      <c r="U78" s="31"/>
      <c r="V78" s="31"/>
      <c r="W78" s="31"/>
      <c r="X78" s="31"/>
      <c r="Y78" s="31"/>
      <c r="Z78" s="31"/>
    </row>
    <row r="79" spans="1:26" s="43" customFormat="1" ht="11.25" x14ac:dyDescent="0.2">
      <c r="A79" s="87"/>
      <c r="B79" s="88"/>
      <c r="C79" s="71" t="s">
        <v>50</v>
      </c>
      <c r="D79" s="72">
        <f>SUM(D74:D77)</f>
        <v>0</v>
      </c>
      <c r="E79" s="31"/>
      <c r="F79" s="179" t="s">
        <v>51</v>
      </c>
      <c r="G79" s="180"/>
      <c r="H79" s="180"/>
      <c r="I79" s="180"/>
      <c r="J79" s="180"/>
      <c r="K79" s="180"/>
      <c r="L79" s="181"/>
      <c r="M79" s="120">
        <f>SUM(L9:L70)</f>
        <v>0</v>
      </c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x14ac:dyDescent="0.25">
      <c r="A80" s="20"/>
      <c r="B80" s="20"/>
      <c r="C80" s="20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2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x14ac:dyDescent="0.25">
      <c r="A81" s="89" t="s">
        <v>52</v>
      </c>
      <c r="B81" s="90"/>
      <c r="C81" s="90"/>
      <c r="D81" s="91"/>
      <c r="E81" s="13"/>
      <c r="F81" s="92" t="s">
        <v>53</v>
      </c>
      <c r="G81" s="93"/>
      <c r="H81" s="93"/>
      <c r="I81" s="93"/>
      <c r="J81" s="93"/>
      <c r="K81" s="93"/>
      <c r="L81" s="93"/>
      <c r="M81" s="91"/>
      <c r="N81" s="2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x14ac:dyDescent="0.25">
      <c r="A82" s="94" t="s">
        <v>54</v>
      </c>
      <c r="B82" s="95"/>
      <c r="C82" s="95"/>
      <c r="D82" s="96"/>
      <c r="E82" s="13"/>
      <c r="F82" s="94" t="s">
        <v>54</v>
      </c>
      <c r="G82" s="97"/>
      <c r="H82" s="97"/>
      <c r="I82" s="97"/>
      <c r="J82" s="97"/>
      <c r="K82" s="97"/>
      <c r="L82" s="97"/>
      <c r="M82" s="96"/>
      <c r="N82" s="2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x14ac:dyDescent="0.25">
      <c r="A83" s="20"/>
      <c r="B83" s="20"/>
      <c r="C83" s="20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2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x14ac:dyDescent="0.25">
      <c r="A84" s="20"/>
      <c r="B84" s="20"/>
      <c r="C84" s="20"/>
      <c r="D84" s="13"/>
      <c r="E84" s="13"/>
      <c r="F84" s="21"/>
      <c r="G84" s="21"/>
      <c r="H84" s="21"/>
      <c r="I84" s="21"/>
      <c r="J84" s="21"/>
      <c r="K84" s="13"/>
      <c r="L84" s="98"/>
      <c r="M84" s="22"/>
      <c r="N84" s="2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x14ac:dyDescent="0.25">
      <c r="A85" s="20"/>
      <c r="B85" s="20"/>
      <c r="C85" s="115">
        <f>D74+D75+D76</f>
        <v>0</v>
      </c>
      <c r="D85" s="115">
        <f>C85*0.15</f>
        <v>0</v>
      </c>
      <c r="E85" s="115"/>
      <c r="F85" s="115"/>
      <c r="G85" s="115"/>
      <c r="H85" s="115"/>
      <c r="I85" s="13"/>
      <c r="J85" s="13"/>
      <c r="K85" s="13"/>
      <c r="L85" s="99"/>
      <c r="M85" s="13"/>
      <c r="N85" s="2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x14ac:dyDescent="0.25">
      <c r="A86" s="20"/>
      <c r="B86" s="115"/>
      <c r="C86" s="115"/>
      <c r="D86" s="115"/>
      <c r="E86" s="13"/>
      <c r="F86" s="115"/>
      <c r="G86" s="13"/>
      <c r="H86" s="13"/>
      <c r="I86" s="13"/>
      <c r="J86" s="13"/>
      <c r="K86" s="13"/>
      <c r="L86" s="13"/>
      <c r="M86" s="13"/>
      <c r="N86" s="2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x14ac:dyDescent="0.25">
      <c r="A87" s="20"/>
      <c r="B87" s="20"/>
      <c r="C87" s="20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2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x14ac:dyDescent="0.25">
      <c r="A88" s="20"/>
      <c r="B88" s="20"/>
      <c r="C88" s="20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2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x14ac:dyDescent="0.25">
      <c r="A89" s="20"/>
      <c r="B89" s="20"/>
      <c r="C89" s="20"/>
      <c r="D89" s="13"/>
      <c r="E89" s="13"/>
      <c r="F89" s="21"/>
      <c r="G89" s="21"/>
      <c r="H89" s="21"/>
      <c r="I89" s="21"/>
      <c r="J89" s="21"/>
      <c r="K89" s="13"/>
      <c r="L89" s="22"/>
      <c r="M89" s="22"/>
      <c r="N89" s="2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x14ac:dyDescent="0.25">
      <c r="A90" s="20"/>
      <c r="B90" s="20"/>
      <c r="C90" s="20"/>
      <c r="D90" s="13"/>
      <c r="E90" s="13"/>
      <c r="F90" s="21"/>
      <c r="G90" s="21"/>
      <c r="H90" s="21"/>
      <c r="I90" s="21"/>
      <c r="J90" s="21"/>
      <c r="K90" s="13"/>
      <c r="L90" s="22"/>
      <c r="M90" s="22"/>
      <c r="N90" s="2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x14ac:dyDescent="0.25">
      <c r="A91" s="20"/>
      <c r="B91" s="20"/>
      <c r="C91" s="20"/>
      <c r="D91" s="13"/>
      <c r="E91" s="13"/>
      <c r="F91" s="21"/>
      <c r="G91" s="21"/>
      <c r="H91" s="21"/>
      <c r="I91" s="21"/>
      <c r="J91" s="21"/>
      <c r="K91" s="13"/>
      <c r="L91" s="22"/>
      <c r="M91" s="22"/>
      <c r="N91" s="2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x14ac:dyDescent="0.25">
      <c r="A92" s="20"/>
      <c r="B92" s="20"/>
      <c r="C92" s="20"/>
      <c r="D92" s="13"/>
      <c r="E92" s="13"/>
      <c r="F92" s="21"/>
      <c r="G92" s="21"/>
      <c r="H92" s="21"/>
      <c r="I92" s="21"/>
      <c r="J92" s="21"/>
      <c r="K92" s="13"/>
      <c r="L92" s="22"/>
      <c r="M92" s="22"/>
      <c r="N92" s="2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x14ac:dyDescent="0.25">
      <c r="A93" s="20"/>
      <c r="B93" s="20"/>
      <c r="C93" s="20"/>
      <c r="D93" s="13"/>
      <c r="E93" s="13"/>
      <c r="F93" s="21"/>
      <c r="G93" s="21"/>
      <c r="H93" s="21"/>
      <c r="I93" s="21"/>
      <c r="J93" s="21"/>
      <c r="K93" s="13"/>
      <c r="L93" s="22"/>
      <c r="M93" s="22"/>
      <c r="N93" s="2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x14ac:dyDescent="0.25">
      <c r="A94" s="20"/>
      <c r="B94" s="20"/>
      <c r="C94" s="20"/>
      <c r="D94" s="13"/>
      <c r="E94" s="13"/>
      <c r="F94" s="21"/>
      <c r="G94" s="21"/>
      <c r="H94" s="21"/>
      <c r="I94" s="21"/>
      <c r="J94" s="21"/>
      <c r="K94" s="13"/>
      <c r="L94" s="22"/>
      <c r="M94" s="22"/>
      <c r="N94" s="2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x14ac:dyDescent="0.25">
      <c r="A95" s="20"/>
      <c r="B95" s="20"/>
      <c r="C95" s="20"/>
      <c r="D95" s="13"/>
      <c r="E95" s="13"/>
      <c r="F95" s="21"/>
      <c r="G95" s="21"/>
      <c r="H95" s="21"/>
      <c r="I95" s="21"/>
      <c r="J95" s="21"/>
      <c r="K95" s="13"/>
      <c r="L95" s="22"/>
      <c r="M95" s="22"/>
      <c r="N95" s="2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x14ac:dyDescent="0.25">
      <c r="A96" s="20"/>
      <c r="B96" s="20"/>
      <c r="C96" s="20"/>
      <c r="D96" s="13"/>
      <c r="E96" s="13"/>
      <c r="F96" s="21"/>
      <c r="G96" s="21"/>
      <c r="H96" s="21"/>
      <c r="I96" s="21"/>
      <c r="J96" s="21"/>
      <c r="K96" s="13"/>
      <c r="L96" s="22"/>
      <c r="M96" s="22"/>
      <c r="N96" s="2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x14ac:dyDescent="0.25">
      <c r="A97" s="20"/>
      <c r="B97" s="20"/>
      <c r="C97" s="20"/>
      <c r="D97" s="13"/>
      <c r="E97" s="13"/>
      <c r="F97" s="21"/>
      <c r="G97" s="21"/>
      <c r="H97" s="21"/>
      <c r="I97" s="21"/>
      <c r="J97" s="21"/>
      <c r="K97" s="13"/>
      <c r="L97" s="22"/>
      <c r="M97" s="22"/>
      <c r="N97" s="2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x14ac:dyDescent="0.25">
      <c r="A98" s="20"/>
      <c r="B98" s="20"/>
      <c r="C98" s="20"/>
      <c r="D98" s="13"/>
      <c r="E98" s="13"/>
      <c r="F98" s="21"/>
      <c r="G98" s="21"/>
      <c r="H98" s="21"/>
      <c r="I98" s="21"/>
      <c r="J98" s="21"/>
      <c r="K98" s="13"/>
      <c r="L98" s="22"/>
      <c r="M98" s="22"/>
      <c r="N98" s="2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x14ac:dyDescent="0.25">
      <c r="A99" s="20"/>
      <c r="B99" s="20"/>
      <c r="C99" s="20"/>
      <c r="D99" s="13"/>
      <c r="E99" s="13"/>
      <c r="F99" s="21"/>
      <c r="G99" s="21"/>
      <c r="H99" s="21"/>
      <c r="I99" s="21"/>
      <c r="J99" s="21"/>
      <c r="K99" s="13"/>
      <c r="L99" s="22"/>
      <c r="M99" s="22"/>
      <c r="N99" s="2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x14ac:dyDescent="0.25">
      <c r="A100" s="20"/>
      <c r="B100" s="20"/>
      <c r="C100" s="20"/>
      <c r="D100" s="13"/>
      <c r="E100" s="13"/>
      <c r="F100" s="21"/>
      <c r="G100" s="21"/>
      <c r="H100" s="21"/>
      <c r="I100" s="21"/>
      <c r="J100" s="21"/>
      <c r="K100" s="13"/>
      <c r="L100" s="22"/>
      <c r="M100" s="22"/>
      <c r="N100" s="2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</sheetData>
  <mergeCells count="116">
    <mergeCell ref="F77:L77"/>
    <mergeCell ref="F78:L78"/>
    <mergeCell ref="F79:L79"/>
    <mergeCell ref="A72:B73"/>
    <mergeCell ref="F72:I72"/>
    <mergeCell ref="F73:I74"/>
    <mergeCell ref="A74:B75"/>
    <mergeCell ref="F75:L75"/>
    <mergeCell ref="F76:I76"/>
    <mergeCell ref="J76:M76"/>
    <mergeCell ref="A67:A68"/>
    <mergeCell ref="B67:D67"/>
    <mergeCell ref="B68:D68"/>
    <mergeCell ref="A69:A70"/>
    <mergeCell ref="B69:D69"/>
    <mergeCell ref="B70:D70"/>
    <mergeCell ref="A63:A64"/>
    <mergeCell ref="B63:D63"/>
    <mergeCell ref="B64:D64"/>
    <mergeCell ref="A65:A66"/>
    <mergeCell ref="B65:D65"/>
    <mergeCell ref="B66:D66"/>
    <mergeCell ref="A59:A60"/>
    <mergeCell ref="B59:D59"/>
    <mergeCell ref="B60:D60"/>
    <mergeCell ref="A61:A62"/>
    <mergeCell ref="B61:D61"/>
    <mergeCell ref="B62:D62"/>
    <mergeCell ref="A55:A56"/>
    <mergeCell ref="B55:D55"/>
    <mergeCell ref="B56:D56"/>
    <mergeCell ref="A57:A58"/>
    <mergeCell ref="B57:D57"/>
    <mergeCell ref="B58:D58"/>
    <mergeCell ref="A51:A52"/>
    <mergeCell ref="B51:D51"/>
    <mergeCell ref="B52:D52"/>
    <mergeCell ref="A53:A54"/>
    <mergeCell ref="B53:D53"/>
    <mergeCell ref="B54:D54"/>
    <mergeCell ref="A47:A48"/>
    <mergeCell ref="B47:D47"/>
    <mergeCell ref="B48:D48"/>
    <mergeCell ref="A49:A50"/>
    <mergeCell ref="B49:D49"/>
    <mergeCell ref="B50:D50"/>
    <mergeCell ref="A43:A44"/>
    <mergeCell ref="B43:D43"/>
    <mergeCell ref="B44:D44"/>
    <mergeCell ref="A45:A46"/>
    <mergeCell ref="B45:D45"/>
    <mergeCell ref="B46:D46"/>
    <mergeCell ref="A39:A40"/>
    <mergeCell ref="B39:D39"/>
    <mergeCell ref="B40:D40"/>
    <mergeCell ref="A41:A42"/>
    <mergeCell ref="B41:D41"/>
    <mergeCell ref="B42:D42"/>
    <mergeCell ref="A35:A36"/>
    <mergeCell ref="B35:D35"/>
    <mergeCell ref="B36:D36"/>
    <mergeCell ref="A37:A38"/>
    <mergeCell ref="B37:D37"/>
    <mergeCell ref="B38:D38"/>
    <mergeCell ref="A31:A32"/>
    <mergeCell ref="B31:D31"/>
    <mergeCell ref="B32:D32"/>
    <mergeCell ref="A33:A34"/>
    <mergeCell ref="B33:D33"/>
    <mergeCell ref="B34:D34"/>
    <mergeCell ref="A27:A28"/>
    <mergeCell ref="B27:D27"/>
    <mergeCell ref="B28:D28"/>
    <mergeCell ref="A29:A30"/>
    <mergeCell ref="B29:D29"/>
    <mergeCell ref="B30:D30"/>
    <mergeCell ref="A23:A24"/>
    <mergeCell ref="B23:D23"/>
    <mergeCell ref="B24:D24"/>
    <mergeCell ref="A25:A26"/>
    <mergeCell ref="B25:D25"/>
    <mergeCell ref="B26:D26"/>
    <mergeCell ref="A19:A20"/>
    <mergeCell ref="B19:D19"/>
    <mergeCell ref="B20:D20"/>
    <mergeCell ref="A21:A22"/>
    <mergeCell ref="B21:D21"/>
    <mergeCell ref="B22:D22"/>
    <mergeCell ref="A15:A16"/>
    <mergeCell ref="B15:D15"/>
    <mergeCell ref="B16:D16"/>
    <mergeCell ref="A17:A18"/>
    <mergeCell ref="B17:D17"/>
    <mergeCell ref="B18:D18"/>
    <mergeCell ref="A11:A12"/>
    <mergeCell ref="B11:D11"/>
    <mergeCell ref="B12:D12"/>
    <mergeCell ref="A13:A14"/>
    <mergeCell ref="B13:D13"/>
    <mergeCell ref="B14:D14"/>
    <mergeCell ref="Q5:Q7"/>
    <mergeCell ref="G6:H6"/>
    <mergeCell ref="I6:J6"/>
    <mergeCell ref="A9:A10"/>
    <mergeCell ref="B9:D9"/>
    <mergeCell ref="B10:D10"/>
    <mergeCell ref="A1:H1"/>
    <mergeCell ref="L1:O1"/>
    <mergeCell ref="D3:O3"/>
    <mergeCell ref="A5:A7"/>
    <mergeCell ref="B5:D7"/>
    <mergeCell ref="F5:F7"/>
    <mergeCell ref="G5:J5"/>
    <mergeCell ref="L5:L7"/>
    <mergeCell ref="M5:M7"/>
    <mergeCell ref="O5:O7"/>
  </mergeCells>
  <conditionalFormatting sqref="B9:D70">
    <cfRule type="expression" dxfId="71" priority="9" stopIfTrue="1">
      <formula>OR(N9=6,N9=7)</formula>
    </cfRule>
  </conditionalFormatting>
  <conditionalFormatting sqref="A9 A11:A70">
    <cfRule type="expression" dxfId="70" priority="8" stopIfTrue="1">
      <formula>OR(N9=6,N9=7)</formula>
    </cfRule>
  </conditionalFormatting>
  <conditionalFormatting sqref="Q61:Q70 L9:M70 O19:O22 O33:O36 O47:O50 O11:O16 O25:O30 O39:O44 O53:O58 O61:O70 Q19:Q30 Q9:Q16 Q33:Q44 Q47:Q58 F9:J70">
    <cfRule type="expression" dxfId="69" priority="7" stopIfTrue="1">
      <formula>OR($N9=6,$N9=7)</formula>
    </cfRule>
  </conditionalFormatting>
  <conditionalFormatting sqref="G9:J70">
    <cfRule type="expression" dxfId="68" priority="6" stopIfTrue="1">
      <formula>OR($N9=6,$N9=7)</formula>
    </cfRule>
  </conditionalFormatting>
  <conditionalFormatting sqref="F9">
    <cfRule type="expression" dxfId="67" priority="5" stopIfTrue="1">
      <formula>OR($N9=6,$N9=7)</formula>
    </cfRule>
  </conditionalFormatting>
  <conditionalFormatting sqref="F9">
    <cfRule type="expression" dxfId="66" priority="4" stopIfTrue="1">
      <formula>OR($N9=6,$N9=7)</formula>
    </cfRule>
  </conditionalFormatting>
  <conditionalFormatting sqref="Q19:Q30 Q9:Q16 Q33:Q44 Q47:Q58 Q61:Q70">
    <cfRule type="expression" dxfId="65" priority="3" stopIfTrue="1">
      <formula>OR($N9=6,$N9=7)</formula>
    </cfRule>
  </conditionalFormatting>
  <conditionalFormatting sqref="L9:L70">
    <cfRule type="expression" dxfId="64" priority="2" stopIfTrue="1">
      <formula>OR($N9=6,$N9=7)</formula>
    </cfRule>
  </conditionalFormatting>
  <conditionalFormatting sqref="O9:O70">
    <cfRule type="expression" dxfId="63" priority="1" stopIfTrue="1">
      <formula>OR($N9=6,$N9=7)</formula>
    </cfRule>
  </conditionalFormatting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"/>
  <sheetViews>
    <sheetView workbookViewId="0">
      <selection sqref="A1:H1"/>
    </sheetView>
  </sheetViews>
  <sheetFormatPr defaultRowHeight="15" x14ac:dyDescent="0.25"/>
  <cols>
    <col min="1" max="1" width="7.140625" style="100" customWidth="1"/>
    <col min="2" max="2" width="18" style="100" customWidth="1"/>
    <col min="3" max="3" width="13.28515625" style="100" customWidth="1"/>
    <col min="4" max="4" width="8.7109375" style="14" bestFit="1" customWidth="1"/>
    <col min="5" max="5" width="0.7109375" style="14" customWidth="1"/>
    <col min="6" max="10" width="7.7109375" style="101" customWidth="1"/>
    <col min="11" max="11" width="0.7109375" style="14" customWidth="1"/>
    <col min="12" max="12" width="8.28515625" style="102" customWidth="1"/>
    <col min="13" max="13" width="12" style="102" customWidth="1"/>
    <col min="14" max="14" width="6.85546875" style="103" hidden="1" customWidth="1"/>
    <col min="15" max="256" width="9.140625" style="14"/>
    <col min="257" max="257" width="7.140625" style="14" customWidth="1"/>
    <col min="258" max="258" width="18" style="14" customWidth="1"/>
    <col min="259" max="259" width="13.28515625" style="14" customWidth="1"/>
    <col min="260" max="260" width="8.7109375" style="14" bestFit="1" customWidth="1"/>
    <col min="261" max="261" width="0.7109375" style="14" customWidth="1"/>
    <col min="262" max="266" width="7.7109375" style="14" customWidth="1"/>
    <col min="267" max="267" width="0.7109375" style="14" customWidth="1"/>
    <col min="268" max="268" width="8.28515625" style="14" customWidth="1"/>
    <col min="269" max="269" width="12" style="14" customWidth="1"/>
    <col min="270" max="270" width="0" style="14" hidden="1" customWidth="1"/>
    <col min="271" max="512" width="9.140625" style="14"/>
    <col min="513" max="513" width="7.140625" style="14" customWidth="1"/>
    <col min="514" max="514" width="18" style="14" customWidth="1"/>
    <col min="515" max="515" width="13.28515625" style="14" customWidth="1"/>
    <col min="516" max="516" width="8.7109375" style="14" bestFit="1" customWidth="1"/>
    <col min="517" max="517" width="0.7109375" style="14" customWidth="1"/>
    <col min="518" max="522" width="7.7109375" style="14" customWidth="1"/>
    <col min="523" max="523" width="0.7109375" style="14" customWidth="1"/>
    <col min="524" max="524" width="8.28515625" style="14" customWidth="1"/>
    <col min="525" max="525" width="12" style="14" customWidth="1"/>
    <col min="526" max="526" width="0" style="14" hidden="1" customWidth="1"/>
    <col min="527" max="768" width="9.140625" style="14"/>
    <col min="769" max="769" width="7.140625" style="14" customWidth="1"/>
    <col min="770" max="770" width="18" style="14" customWidth="1"/>
    <col min="771" max="771" width="13.28515625" style="14" customWidth="1"/>
    <col min="772" max="772" width="8.7109375" style="14" bestFit="1" customWidth="1"/>
    <col min="773" max="773" width="0.7109375" style="14" customWidth="1"/>
    <col min="774" max="778" width="7.7109375" style="14" customWidth="1"/>
    <col min="779" max="779" width="0.7109375" style="14" customWidth="1"/>
    <col min="780" max="780" width="8.28515625" style="14" customWidth="1"/>
    <col min="781" max="781" width="12" style="14" customWidth="1"/>
    <col min="782" max="782" width="0" style="14" hidden="1" customWidth="1"/>
    <col min="783" max="1024" width="9.140625" style="14"/>
    <col min="1025" max="1025" width="7.140625" style="14" customWidth="1"/>
    <col min="1026" max="1026" width="18" style="14" customWidth="1"/>
    <col min="1027" max="1027" width="13.28515625" style="14" customWidth="1"/>
    <col min="1028" max="1028" width="8.7109375" style="14" bestFit="1" customWidth="1"/>
    <col min="1029" max="1029" width="0.7109375" style="14" customWidth="1"/>
    <col min="1030" max="1034" width="7.7109375" style="14" customWidth="1"/>
    <col min="1035" max="1035" width="0.7109375" style="14" customWidth="1"/>
    <col min="1036" max="1036" width="8.28515625" style="14" customWidth="1"/>
    <col min="1037" max="1037" width="12" style="14" customWidth="1"/>
    <col min="1038" max="1038" width="0" style="14" hidden="1" customWidth="1"/>
    <col min="1039" max="1280" width="9.140625" style="14"/>
    <col min="1281" max="1281" width="7.140625" style="14" customWidth="1"/>
    <col min="1282" max="1282" width="18" style="14" customWidth="1"/>
    <col min="1283" max="1283" width="13.28515625" style="14" customWidth="1"/>
    <col min="1284" max="1284" width="8.7109375" style="14" bestFit="1" customWidth="1"/>
    <col min="1285" max="1285" width="0.7109375" style="14" customWidth="1"/>
    <col min="1286" max="1290" width="7.7109375" style="14" customWidth="1"/>
    <col min="1291" max="1291" width="0.7109375" style="14" customWidth="1"/>
    <col min="1292" max="1292" width="8.28515625" style="14" customWidth="1"/>
    <col min="1293" max="1293" width="12" style="14" customWidth="1"/>
    <col min="1294" max="1294" width="0" style="14" hidden="1" customWidth="1"/>
    <col min="1295" max="1536" width="9.140625" style="14"/>
    <col min="1537" max="1537" width="7.140625" style="14" customWidth="1"/>
    <col min="1538" max="1538" width="18" style="14" customWidth="1"/>
    <col min="1539" max="1539" width="13.28515625" style="14" customWidth="1"/>
    <col min="1540" max="1540" width="8.7109375" style="14" bestFit="1" customWidth="1"/>
    <col min="1541" max="1541" width="0.7109375" style="14" customWidth="1"/>
    <col min="1542" max="1546" width="7.7109375" style="14" customWidth="1"/>
    <col min="1547" max="1547" width="0.7109375" style="14" customWidth="1"/>
    <col min="1548" max="1548" width="8.28515625" style="14" customWidth="1"/>
    <col min="1549" max="1549" width="12" style="14" customWidth="1"/>
    <col min="1550" max="1550" width="0" style="14" hidden="1" customWidth="1"/>
    <col min="1551" max="1792" width="9.140625" style="14"/>
    <col min="1793" max="1793" width="7.140625" style="14" customWidth="1"/>
    <col min="1794" max="1794" width="18" style="14" customWidth="1"/>
    <col min="1795" max="1795" width="13.28515625" style="14" customWidth="1"/>
    <col min="1796" max="1796" width="8.7109375" style="14" bestFit="1" customWidth="1"/>
    <col min="1797" max="1797" width="0.7109375" style="14" customWidth="1"/>
    <col min="1798" max="1802" width="7.7109375" style="14" customWidth="1"/>
    <col min="1803" max="1803" width="0.7109375" style="14" customWidth="1"/>
    <col min="1804" max="1804" width="8.28515625" style="14" customWidth="1"/>
    <col min="1805" max="1805" width="12" style="14" customWidth="1"/>
    <col min="1806" max="1806" width="0" style="14" hidden="1" customWidth="1"/>
    <col min="1807" max="2048" width="9.140625" style="14"/>
    <col min="2049" max="2049" width="7.140625" style="14" customWidth="1"/>
    <col min="2050" max="2050" width="18" style="14" customWidth="1"/>
    <col min="2051" max="2051" width="13.28515625" style="14" customWidth="1"/>
    <col min="2052" max="2052" width="8.7109375" style="14" bestFit="1" customWidth="1"/>
    <col min="2053" max="2053" width="0.7109375" style="14" customWidth="1"/>
    <col min="2054" max="2058" width="7.7109375" style="14" customWidth="1"/>
    <col min="2059" max="2059" width="0.7109375" style="14" customWidth="1"/>
    <col min="2060" max="2060" width="8.28515625" style="14" customWidth="1"/>
    <col min="2061" max="2061" width="12" style="14" customWidth="1"/>
    <col min="2062" max="2062" width="0" style="14" hidden="1" customWidth="1"/>
    <col min="2063" max="2304" width="9.140625" style="14"/>
    <col min="2305" max="2305" width="7.140625" style="14" customWidth="1"/>
    <col min="2306" max="2306" width="18" style="14" customWidth="1"/>
    <col min="2307" max="2307" width="13.28515625" style="14" customWidth="1"/>
    <col min="2308" max="2308" width="8.7109375" style="14" bestFit="1" customWidth="1"/>
    <col min="2309" max="2309" width="0.7109375" style="14" customWidth="1"/>
    <col min="2310" max="2314" width="7.7109375" style="14" customWidth="1"/>
    <col min="2315" max="2315" width="0.7109375" style="14" customWidth="1"/>
    <col min="2316" max="2316" width="8.28515625" style="14" customWidth="1"/>
    <col min="2317" max="2317" width="12" style="14" customWidth="1"/>
    <col min="2318" max="2318" width="0" style="14" hidden="1" customWidth="1"/>
    <col min="2319" max="2560" width="9.140625" style="14"/>
    <col min="2561" max="2561" width="7.140625" style="14" customWidth="1"/>
    <col min="2562" max="2562" width="18" style="14" customWidth="1"/>
    <col min="2563" max="2563" width="13.28515625" style="14" customWidth="1"/>
    <col min="2564" max="2564" width="8.7109375" style="14" bestFit="1" customWidth="1"/>
    <col min="2565" max="2565" width="0.7109375" style="14" customWidth="1"/>
    <col min="2566" max="2570" width="7.7109375" style="14" customWidth="1"/>
    <col min="2571" max="2571" width="0.7109375" style="14" customWidth="1"/>
    <col min="2572" max="2572" width="8.28515625" style="14" customWidth="1"/>
    <col min="2573" max="2573" width="12" style="14" customWidth="1"/>
    <col min="2574" max="2574" width="0" style="14" hidden="1" customWidth="1"/>
    <col min="2575" max="2816" width="9.140625" style="14"/>
    <col min="2817" max="2817" width="7.140625" style="14" customWidth="1"/>
    <col min="2818" max="2818" width="18" style="14" customWidth="1"/>
    <col min="2819" max="2819" width="13.28515625" style="14" customWidth="1"/>
    <col min="2820" max="2820" width="8.7109375" style="14" bestFit="1" customWidth="1"/>
    <col min="2821" max="2821" width="0.7109375" style="14" customWidth="1"/>
    <col min="2822" max="2826" width="7.7109375" style="14" customWidth="1"/>
    <col min="2827" max="2827" width="0.7109375" style="14" customWidth="1"/>
    <col min="2828" max="2828" width="8.28515625" style="14" customWidth="1"/>
    <col min="2829" max="2829" width="12" style="14" customWidth="1"/>
    <col min="2830" max="2830" width="0" style="14" hidden="1" customWidth="1"/>
    <col min="2831" max="3072" width="9.140625" style="14"/>
    <col min="3073" max="3073" width="7.140625" style="14" customWidth="1"/>
    <col min="3074" max="3074" width="18" style="14" customWidth="1"/>
    <col min="3075" max="3075" width="13.28515625" style="14" customWidth="1"/>
    <col min="3076" max="3076" width="8.7109375" style="14" bestFit="1" customWidth="1"/>
    <col min="3077" max="3077" width="0.7109375" style="14" customWidth="1"/>
    <col min="3078" max="3082" width="7.7109375" style="14" customWidth="1"/>
    <col min="3083" max="3083" width="0.7109375" style="14" customWidth="1"/>
    <col min="3084" max="3084" width="8.28515625" style="14" customWidth="1"/>
    <col min="3085" max="3085" width="12" style="14" customWidth="1"/>
    <col min="3086" max="3086" width="0" style="14" hidden="1" customWidth="1"/>
    <col min="3087" max="3328" width="9.140625" style="14"/>
    <col min="3329" max="3329" width="7.140625" style="14" customWidth="1"/>
    <col min="3330" max="3330" width="18" style="14" customWidth="1"/>
    <col min="3331" max="3331" width="13.28515625" style="14" customWidth="1"/>
    <col min="3332" max="3332" width="8.7109375" style="14" bestFit="1" customWidth="1"/>
    <col min="3333" max="3333" width="0.7109375" style="14" customWidth="1"/>
    <col min="3334" max="3338" width="7.7109375" style="14" customWidth="1"/>
    <col min="3339" max="3339" width="0.7109375" style="14" customWidth="1"/>
    <col min="3340" max="3340" width="8.28515625" style="14" customWidth="1"/>
    <col min="3341" max="3341" width="12" style="14" customWidth="1"/>
    <col min="3342" max="3342" width="0" style="14" hidden="1" customWidth="1"/>
    <col min="3343" max="3584" width="9.140625" style="14"/>
    <col min="3585" max="3585" width="7.140625" style="14" customWidth="1"/>
    <col min="3586" max="3586" width="18" style="14" customWidth="1"/>
    <col min="3587" max="3587" width="13.28515625" style="14" customWidth="1"/>
    <col min="3588" max="3588" width="8.7109375" style="14" bestFit="1" customWidth="1"/>
    <col min="3589" max="3589" width="0.7109375" style="14" customWidth="1"/>
    <col min="3590" max="3594" width="7.7109375" style="14" customWidth="1"/>
    <col min="3595" max="3595" width="0.7109375" style="14" customWidth="1"/>
    <col min="3596" max="3596" width="8.28515625" style="14" customWidth="1"/>
    <col min="3597" max="3597" width="12" style="14" customWidth="1"/>
    <col min="3598" max="3598" width="0" style="14" hidden="1" customWidth="1"/>
    <col min="3599" max="3840" width="9.140625" style="14"/>
    <col min="3841" max="3841" width="7.140625" style="14" customWidth="1"/>
    <col min="3842" max="3842" width="18" style="14" customWidth="1"/>
    <col min="3843" max="3843" width="13.28515625" style="14" customWidth="1"/>
    <col min="3844" max="3844" width="8.7109375" style="14" bestFit="1" customWidth="1"/>
    <col min="3845" max="3845" width="0.7109375" style="14" customWidth="1"/>
    <col min="3846" max="3850" width="7.7109375" style="14" customWidth="1"/>
    <col min="3851" max="3851" width="0.7109375" style="14" customWidth="1"/>
    <col min="3852" max="3852" width="8.28515625" style="14" customWidth="1"/>
    <col min="3853" max="3853" width="12" style="14" customWidth="1"/>
    <col min="3854" max="3854" width="0" style="14" hidden="1" customWidth="1"/>
    <col min="3855" max="4096" width="9.140625" style="14"/>
    <col min="4097" max="4097" width="7.140625" style="14" customWidth="1"/>
    <col min="4098" max="4098" width="18" style="14" customWidth="1"/>
    <col min="4099" max="4099" width="13.28515625" style="14" customWidth="1"/>
    <col min="4100" max="4100" width="8.7109375" style="14" bestFit="1" customWidth="1"/>
    <col min="4101" max="4101" width="0.7109375" style="14" customWidth="1"/>
    <col min="4102" max="4106" width="7.7109375" style="14" customWidth="1"/>
    <col min="4107" max="4107" width="0.7109375" style="14" customWidth="1"/>
    <col min="4108" max="4108" width="8.28515625" style="14" customWidth="1"/>
    <col min="4109" max="4109" width="12" style="14" customWidth="1"/>
    <col min="4110" max="4110" width="0" style="14" hidden="1" customWidth="1"/>
    <col min="4111" max="4352" width="9.140625" style="14"/>
    <col min="4353" max="4353" width="7.140625" style="14" customWidth="1"/>
    <col min="4354" max="4354" width="18" style="14" customWidth="1"/>
    <col min="4355" max="4355" width="13.28515625" style="14" customWidth="1"/>
    <col min="4356" max="4356" width="8.7109375" style="14" bestFit="1" customWidth="1"/>
    <col min="4357" max="4357" width="0.7109375" style="14" customWidth="1"/>
    <col min="4358" max="4362" width="7.7109375" style="14" customWidth="1"/>
    <col min="4363" max="4363" width="0.7109375" style="14" customWidth="1"/>
    <col min="4364" max="4364" width="8.28515625" style="14" customWidth="1"/>
    <col min="4365" max="4365" width="12" style="14" customWidth="1"/>
    <col min="4366" max="4366" width="0" style="14" hidden="1" customWidth="1"/>
    <col min="4367" max="4608" width="9.140625" style="14"/>
    <col min="4609" max="4609" width="7.140625" style="14" customWidth="1"/>
    <col min="4610" max="4610" width="18" style="14" customWidth="1"/>
    <col min="4611" max="4611" width="13.28515625" style="14" customWidth="1"/>
    <col min="4612" max="4612" width="8.7109375" style="14" bestFit="1" customWidth="1"/>
    <col min="4613" max="4613" width="0.7109375" style="14" customWidth="1"/>
    <col min="4614" max="4618" width="7.7109375" style="14" customWidth="1"/>
    <col min="4619" max="4619" width="0.7109375" style="14" customWidth="1"/>
    <col min="4620" max="4620" width="8.28515625" style="14" customWidth="1"/>
    <col min="4621" max="4621" width="12" style="14" customWidth="1"/>
    <col min="4622" max="4622" width="0" style="14" hidden="1" customWidth="1"/>
    <col min="4623" max="4864" width="9.140625" style="14"/>
    <col min="4865" max="4865" width="7.140625" style="14" customWidth="1"/>
    <col min="4866" max="4866" width="18" style="14" customWidth="1"/>
    <col min="4867" max="4867" width="13.28515625" style="14" customWidth="1"/>
    <col min="4868" max="4868" width="8.7109375" style="14" bestFit="1" customWidth="1"/>
    <col min="4869" max="4869" width="0.7109375" style="14" customWidth="1"/>
    <col min="4870" max="4874" width="7.7109375" style="14" customWidth="1"/>
    <col min="4875" max="4875" width="0.7109375" style="14" customWidth="1"/>
    <col min="4876" max="4876" width="8.28515625" style="14" customWidth="1"/>
    <col min="4877" max="4877" width="12" style="14" customWidth="1"/>
    <col min="4878" max="4878" width="0" style="14" hidden="1" customWidth="1"/>
    <col min="4879" max="5120" width="9.140625" style="14"/>
    <col min="5121" max="5121" width="7.140625" style="14" customWidth="1"/>
    <col min="5122" max="5122" width="18" style="14" customWidth="1"/>
    <col min="5123" max="5123" width="13.28515625" style="14" customWidth="1"/>
    <col min="5124" max="5124" width="8.7109375" style="14" bestFit="1" customWidth="1"/>
    <col min="5125" max="5125" width="0.7109375" style="14" customWidth="1"/>
    <col min="5126" max="5130" width="7.7109375" style="14" customWidth="1"/>
    <col min="5131" max="5131" width="0.7109375" style="14" customWidth="1"/>
    <col min="5132" max="5132" width="8.28515625" style="14" customWidth="1"/>
    <col min="5133" max="5133" width="12" style="14" customWidth="1"/>
    <col min="5134" max="5134" width="0" style="14" hidden="1" customWidth="1"/>
    <col min="5135" max="5376" width="9.140625" style="14"/>
    <col min="5377" max="5377" width="7.140625" style="14" customWidth="1"/>
    <col min="5378" max="5378" width="18" style="14" customWidth="1"/>
    <col min="5379" max="5379" width="13.28515625" style="14" customWidth="1"/>
    <col min="5380" max="5380" width="8.7109375" style="14" bestFit="1" customWidth="1"/>
    <col min="5381" max="5381" width="0.7109375" style="14" customWidth="1"/>
    <col min="5382" max="5386" width="7.7109375" style="14" customWidth="1"/>
    <col min="5387" max="5387" width="0.7109375" style="14" customWidth="1"/>
    <col min="5388" max="5388" width="8.28515625" style="14" customWidth="1"/>
    <col min="5389" max="5389" width="12" style="14" customWidth="1"/>
    <col min="5390" max="5390" width="0" style="14" hidden="1" customWidth="1"/>
    <col min="5391" max="5632" width="9.140625" style="14"/>
    <col min="5633" max="5633" width="7.140625" style="14" customWidth="1"/>
    <col min="5634" max="5634" width="18" style="14" customWidth="1"/>
    <col min="5635" max="5635" width="13.28515625" style="14" customWidth="1"/>
    <col min="5636" max="5636" width="8.7109375" style="14" bestFit="1" customWidth="1"/>
    <col min="5637" max="5637" width="0.7109375" style="14" customWidth="1"/>
    <col min="5638" max="5642" width="7.7109375" style="14" customWidth="1"/>
    <col min="5643" max="5643" width="0.7109375" style="14" customWidth="1"/>
    <col min="5644" max="5644" width="8.28515625" style="14" customWidth="1"/>
    <col min="5645" max="5645" width="12" style="14" customWidth="1"/>
    <col min="5646" max="5646" width="0" style="14" hidden="1" customWidth="1"/>
    <col min="5647" max="5888" width="9.140625" style="14"/>
    <col min="5889" max="5889" width="7.140625" style="14" customWidth="1"/>
    <col min="5890" max="5890" width="18" style="14" customWidth="1"/>
    <col min="5891" max="5891" width="13.28515625" style="14" customWidth="1"/>
    <col min="5892" max="5892" width="8.7109375" style="14" bestFit="1" customWidth="1"/>
    <col min="5893" max="5893" width="0.7109375" style="14" customWidth="1"/>
    <col min="5894" max="5898" width="7.7109375" style="14" customWidth="1"/>
    <col min="5899" max="5899" width="0.7109375" style="14" customWidth="1"/>
    <col min="5900" max="5900" width="8.28515625" style="14" customWidth="1"/>
    <col min="5901" max="5901" width="12" style="14" customWidth="1"/>
    <col min="5902" max="5902" width="0" style="14" hidden="1" customWidth="1"/>
    <col min="5903" max="6144" width="9.140625" style="14"/>
    <col min="6145" max="6145" width="7.140625" style="14" customWidth="1"/>
    <col min="6146" max="6146" width="18" style="14" customWidth="1"/>
    <col min="6147" max="6147" width="13.28515625" style="14" customWidth="1"/>
    <col min="6148" max="6148" width="8.7109375" style="14" bestFit="1" customWidth="1"/>
    <col min="6149" max="6149" width="0.7109375" style="14" customWidth="1"/>
    <col min="6150" max="6154" width="7.7109375" style="14" customWidth="1"/>
    <col min="6155" max="6155" width="0.7109375" style="14" customWidth="1"/>
    <col min="6156" max="6156" width="8.28515625" style="14" customWidth="1"/>
    <col min="6157" max="6157" width="12" style="14" customWidth="1"/>
    <col min="6158" max="6158" width="0" style="14" hidden="1" customWidth="1"/>
    <col min="6159" max="6400" width="9.140625" style="14"/>
    <col min="6401" max="6401" width="7.140625" style="14" customWidth="1"/>
    <col min="6402" max="6402" width="18" style="14" customWidth="1"/>
    <col min="6403" max="6403" width="13.28515625" style="14" customWidth="1"/>
    <col min="6404" max="6404" width="8.7109375" style="14" bestFit="1" customWidth="1"/>
    <col min="6405" max="6405" width="0.7109375" style="14" customWidth="1"/>
    <col min="6406" max="6410" width="7.7109375" style="14" customWidth="1"/>
    <col min="6411" max="6411" width="0.7109375" style="14" customWidth="1"/>
    <col min="6412" max="6412" width="8.28515625" style="14" customWidth="1"/>
    <col min="6413" max="6413" width="12" style="14" customWidth="1"/>
    <col min="6414" max="6414" width="0" style="14" hidden="1" customWidth="1"/>
    <col min="6415" max="6656" width="9.140625" style="14"/>
    <col min="6657" max="6657" width="7.140625" style="14" customWidth="1"/>
    <col min="6658" max="6658" width="18" style="14" customWidth="1"/>
    <col min="6659" max="6659" width="13.28515625" style="14" customWidth="1"/>
    <col min="6660" max="6660" width="8.7109375" style="14" bestFit="1" customWidth="1"/>
    <col min="6661" max="6661" width="0.7109375" style="14" customWidth="1"/>
    <col min="6662" max="6666" width="7.7109375" style="14" customWidth="1"/>
    <col min="6667" max="6667" width="0.7109375" style="14" customWidth="1"/>
    <col min="6668" max="6668" width="8.28515625" style="14" customWidth="1"/>
    <col min="6669" max="6669" width="12" style="14" customWidth="1"/>
    <col min="6670" max="6670" width="0" style="14" hidden="1" customWidth="1"/>
    <col min="6671" max="6912" width="9.140625" style="14"/>
    <col min="6913" max="6913" width="7.140625" style="14" customWidth="1"/>
    <col min="6914" max="6914" width="18" style="14" customWidth="1"/>
    <col min="6915" max="6915" width="13.28515625" style="14" customWidth="1"/>
    <col min="6916" max="6916" width="8.7109375" style="14" bestFit="1" customWidth="1"/>
    <col min="6917" max="6917" width="0.7109375" style="14" customWidth="1"/>
    <col min="6918" max="6922" width="7.7109375" style="14" customWidth="1"/>
    <col min="6923" max="6923" width="0.7109375" style="14" customWidth="1"/>
    <col min="6924" max="6924" width="8.28515625" style="14" customWidth="1"/>
    <col min="6925" max="6925" width="12" style="14" customWidth="1"/>
    <col min="6926" max="6926" width="0" style="14" hidden="1" customWidth="1"/>
    <col min="6927" max="7168" width="9.140625" style="14"/>
    <col min="7169" max="7169" width="7.140625" style="14" customWidth="1"/>
    <col min="7170" max="7170" width="18" style="14" customWidth="1"/>
    <col min="7171" max="7171" width="13.28515625" style="14" customWidth="1"/>
    <col min="7172" max="7172" width="8.7109375" style="14" bestFit="1" customWidth="1"/>
    <col min="7173" max="7173" width="0.7109375" style="14" customWidth="1"/>
    <col min="7174" max="7178" width="7.7109375" style="14" customWidth="1"/>
    <col min="7179" max="7179" width="0.7109375" style="14" customWidth="1"/>
    <col min="7180" max="7180" width="8.28515625" style="14" customWidth="1"/>
    <col min="7181" max="7181" width="12" style="14" customWidth="1"/>
    <col min="7182" max="7182" width="0" style="14" hidden="1" customWidth="1"/>
    <col min="7183" max="7424" width="9.140625" style="14"/>
    <col min="7425" max="7425" width="7.140625" style="14" customWidth="1"/>
    <col min="7426" max="7426" width="18" style="14" customWidth="1"/>
    <col min="7427" max="7427" width="13.28515625" style="14" customWidth="1"/>
    <col min="7428" max="7428" width="8.7109375" style="14" bestFit="1" customWidth="1"/>
    <col min="7429" max="7429" width="0.7109375" style="14" customWidth="1"/>
    <col min="7430" max="7434" width="7.7109375" style="14" customWidth="1"/>
    <col min="7435" max="7435" width="0.7109375" style="14" customWidth="1"/>
    <col min="7436" max="7436" width="8.28515625" style="14" customWidth="1"/>
    <col min="7437" max="7437" width="12" style="14" customWidth="1"/>
    <col min="7438" max="7438" width="0" style="14" hidden="1" customWidth="1"/>
    <col min="7439" max="7680" width="9.140625" style="14"/>
    <col min="7681" max="7681" width="7.140625" style="14" customWidth="1"/>
    <col min="7682" max="7682" width="18" style="14" customWidth="1"/>
    <col min="7683" max="7683" width="13.28515625" style="14" customWidth="1"/>
    <col min="7684" max="7684" width="8.7109375" style="14" bestFit="1" customWidth="1"/>
    <col min="7685" max="7685" width="0.7109375" style="14" customWidth="1"/>
    <col min="7686" max="7690" width="7.7109375" style="14" customWidth="1"/>
    <col min="7691" max="7691" width="0.7109375" style="14" customWidth="1"/>
    <col min="7692" max="7692" width="8.28515625" style="14" customWidth="1"/>
    <col min="7693" max="7693" width="12" style="14" customWidth="1"/>
    <col min="7694" max="7694" width="0" style="14" hidden="1" customWidth="1"/>
    <col min="7695" max="7936" width="9.140625" style="14"/>
    <col min="7937" max="7937" width="7.140625" style="14" customWidth="1"/>
    <col min="7938" max="7938" width="18" style="14" customWidth="1"/>
    <col min="7939" max="7939" width="13.28515625" style="14" customWidth="1"/>
    <col min="7940" max="7940" width="8.7109375" style="14" bestFit="1" customWidth="1"/>
    <col min="7941" max="7941" width="0.7109375" style="14" customWidth="1"/>
    <col min="7942" max="7946" width="7.7109375" style="14" customWidth="1"/>
    <col min="7947" max="7947" width="0.7109375" style="14" customWidth="1"/>
    <col min="7948" max="7948" width="8.28515625" style="14" customWidth="1"/>
    <col min="7949" max="7949" width="12" style="14" customWidth="1"/>
    <col min="7950" max="7950" width="0" style="14" hidden="1" customWidth="1"/>
    <col min="7951" max="8192" width="9.140625" style="14"/>
    <col min="8193" max="8193" width="7.140625" style="14" customWidth="1"/>
    <col min="8194" max="8194" width="18" style="14" customWidth="1"/>
    <col min="8195" max="8195" width="13.28515625" style="14" customWidth="1"/>
    <col min="8196" max="8196" width="8.7109375" style="14" bestFit="1" customWidth="1"/>
    <col min="8197" max="8197" width="0.7109375" style="14" customWidth="1"/>
    <col min="8198" max="8202" width="7.7109375" style="14" customWidth="1"/>
    <col min="8203" max="8203" width="0.7109375" style="14" customWidth="1"/>
    <col min="8204" max="8204" width="8.28515625" style="14" customWidth="1"/>
    <col min="8205" max="8205" width="12" style="14" customWidth="1"/>
    <col min="8206" max="8206" width="0" style="14" hidden="1" customWidth="1"/>
    <col min="8207" max="8448" width="9.140625" style="14"/>
    <col min="8449" max="8449" width="7.140625" style="14" customWidth="1"/>
    <col min="8450" max="8450" width="18" style="14" customWidth="1"/>
    <col min="8451" max="8451" width="13.28515625" style="14" customWidth="1"/>
    <col min="8452" max="8452" width="8.7109375" style="14" bestFit="1" customWidth="1"/>
    <col min="8453" max="8453" width="0.7109375" style="14" customWidth="1"/>
    <col min="8454" max="8458" width="7.7109375" style="14" customWidth="1"/>
    <col min="8459" max="8459" width="0.7109375" style="14" customWidth="1"/>
    <col min="8460" max="8460" width="8.28515625" style="14" customWidth="1"/>
    <col min="8461" max="8461" width="12" style="14" customWidth="1"/>
    <col min="8462" max="8462" width="0" style="14" hidden="1" customWidth="1"/>
    <col min="8463" max="8704" width="9.140625" style="14"/>
    <col min="8705" max="8705" width="7.140625" style="14" customWidth="1"/>
    <col min="8706" max="8706" width="18" style="14" customWidth="1"/>
    <col min="8707" max="8707" width="13.28515625" style="14" customWidth="1"/>
    <col min="8708" max="8708" width="8.7109375" style="14" bestFit="1" customWidth="1"/>
    <col min="8709" max="8709" width="0.7109375" style="14" customWidth="1"/>
    <col min="8710" max="8714" width="7.7109375" style="14" customWidth="1"/>
    <col min="8715" max="8715" width="0.7109375" style="14" customWidth="1"/>
    <col min="8716" max="8716" width="8.28515625" style="14" customWidth="1"/>
    <col min="8717" max="8717" width="12" style="14" customWidth="1"/>
    <col min="8718" max="8718" width="0" style="14" hidden="1" customWidth="1"/>
    <col min="8719" max="8960" width="9.140625" style="14"/>
    <col min="8961" max="8961" width="7.140625" style="14" customWidth="1"/>
    <col min="8962" max="8962" width="18" style="14" customWidth="1"/>
    <col min="8963" max="8963" width="13.28515625" style="14" customWidth="1"/>
    <col min="8964" max="8964" width="8.7109375" style="14" bestFit="1" customWidth="1"/>
    <col min="8965" max="8965" width="0.7109375" style="14" customWidth="1"/>
    <col min="8966" max="8970" width="7.7109375" style="14" customWidth="1"/>
    <col min="8971" max="8971" width="0.7109375" style="14" customWidth="1"/>
    <col min="8972" max="8972" width="8.28515625" style="14" customWidth="1"/>
    <col min="8973" max="8973" width="12" style="14" customWidth="1"/>
    <col min="8974" max="8974" width="0" style="14" hidden="1" customWidth="1"/>
    <col min="8975" max="9216" width="9.140625" style="14"/>
    <col min="9217" max="9217" width="7.140625" style="14" customWidth="1"/>
    <col min="9218" max="9218" width="18" style="14" customWidth="1"/>
    <col min="9219" max="9219" width="13.28515625" style="14" customWidth="1"/>
    <col min="9220" max="9220" width="8.7109375" style="14" bestFit="1" customWidth="1"/>
    <col min="9221" max="9221" width="0.7109375" style="14" customWidth="1"/>
    <col min="9222" max="9226" width="7.7109375" style="14" customWidth="1"/>
    <col min="9227" max="9227" width="0.7109375" style="14" customWidth="1"/>
    <col min="9228" max="9228" width="8.28515625" style="14" customWidth="1"/>
    <col min="9229" max="9229" width="12" style="14" customWidth="1"/>
    <col min="9230" max="9230" width="0" style="14" hidden="1" customWidth="1"/>
    <col min="9231" max="9472" width="9.140625" style="14"/>
    <col min="9473" max="9473" width="7.140625" style="14" customWidth="1"/>
    <col min="9474" max="9474" width="18" style="14" customWidth="1"/>
    <col min="9475" max="9475" width="13.28515625" style="14" customWidth="1"/>
    <col min="9476" max="9476" width="8.7109375" style="14" bestFit="1" customWidth="1"/>
    <col min="9477" max="9477" width="0.7109375" style="14" customWidth="1"/>
    <col min="9478" max="9482" width="7.7109375" style="14" customWidth="1"/>
    <col min="9483" max="9483" width="0.7109375" style="14" customWidth="1"/>
    <col min="9484" max="9484" width="8.28515625" style="14" customWidth="1"/>
    <col min="9485" max="9485" width="12" style="14" customWidth="1"/>
    <col min="9486" max="9486" width="0" style="14" hidden="1" customWidth="1"/>
    <col min="9487" max="9728" width="9.140625" style="14"/>
    <col min="9729" max="9729" width="7.140625" style="14" customWidth="1"/>
    <col min="9730" max="9730" width="18" style="14" customWidth="1"/>
    <col min="9731" max="9731" width="13.28515625" style="14" customWidth="1"/>
    <col min="9732" max="9732" width="8.7109375" style="14" bestFit="1" customWidth="1"/>
    <col min="9733" max="9733" width="0.7109375" style="14" customWidth="1"/>
    <col min="9734" max="9738" width="7.7109375" style="14" customWidth="1"/>
    <col min="9739" max="9739" width="0.7109375" style="14" customWidth="1"/>
    <col min="9740" max="9740" width="8.28515625" style="14" customWidth="1"/>
    <col min="9741" max="9741" width="12" style="14" customWidth="1"/>
    <col min="9742" max="9742" width="0" style="14" hidden="1" customWidth="1"/>
    <col min="9743" max="9984" width="9.140625" style="14"/>
    <col min="9985" max="9985" width="7.140625" style="14" customWidth="1"/>
    <col min="9986" max="9986" width="18" style="14" customWidth="1"/>
    <col min="9987" max="9987" width="13.28515625" style="14" customWidth="1"/>
    <col min="9988" max="9988" width="8.7109375" style="14" bestFit="1" customWidth="1"/>
    <col min="9989" max="9989" width="0.7109375" style="14" customWidth="1"/>
    <col min="9990" max="9994" width="7.7109375" style="14" customWidth="1"/>
    <col min="9995" max="9995" width="0.7109375" style="14" customWidth="1"/>
    <col min="9996" max="9996" width="8.28515625" style="14" customWidth="1"/>
    <col min="9997" max="9997" width="12" style="14" customWidth="1"/>
    <col min="9998" max="9998" width="0" style="14" hidden="1" customWidth="1"/>
    <col min="9999" max="10240" width="9.140625" style="14"/>
    <col min="10241" max="10241" width="7.140625" style="14" customWidth="1"/>
    <col min="10242" max="10242" width="18" style="14" customWidth="1"/>
    <col min="10243" max="10243" width="13.28515625" style="14" customWidth="1"/>
    <col min="10244" max="10244" width="8.7109375" style="14" bestFit="1" customWidth="1"/>
    <col min="10245" max="10245" width="0.7109375" style="14" customWidth="1"/>
    <col min="10246" max="10250" width="7.7109375" style="14" customWidth="1"/>
    <col min="10251" max="10251" width="0.7109375" style="14" customWidth="1"/>
    <col min="10252" max="10252" width="8.28515625" style="14" customWidth="1"/>
    <col min="10253" max="10253" width="12" style="14" customWidth="1"/>
    <col min="10254" max="10254" width="0" style="14" hidden="1" customWidth="1"/>
    <col min="10255" max="10496" width="9.140625" style="14"/>
    <col min="10497" max="10497" width="7.140625" style="14" customWidth="1"/>
    <col min="10498" max="10498" width="18" style="14" customWidth="1"/>
    <col min="10499" max="10499" width="13.28515625" style="14" customWidth="1"/>
    <col min="10500" max="10500" width="8.7109375" style="14" bestFit="1" customWidth="1"/>
    <col min="10501" max="10501" width="0.7109375" style="14" customWidth="1"/>
    <col min="10502" max="10506" width="7.7109375" style="14" customWidth="1"/>
    <col min="10507" max="10507" width="0.7109375" style="14" customWidth="1"/>
    <col min="10508" max="10508" width="8.28515625" style="14" customWidth="1"/>
    <col min="10509" max="10509" width="12" style="14" customWidth="1"/>
    <col min="10510" max="10510" width="0" style="14" hidden="1" customWidth="1"/>
    <col min="10511" max="10752" width="9.140625" style="14"/>
    <col min="10753" max="10753" width="7.140625" style="14" customWidth="1"/>
    <col min="10754" max="10754" width="18" style="14" customWidth="1"/>
    <col min="10755" max="10755" width="13.28515625" style="14" customWidth="1"/>
    <col min="10756" max="10756" width="8.7109375" style="14" bestFit="1" customWidth="1"/>
    <col min="10757" max="10757" width="0.7109375" style="14" customWidth="1"/>
    <col min="10758" max="10762" width="7.7109375" style="14" customWidth="1"/>
    <col min="10763" max="10763" width="0.7109375" style="14" customWidth="1"/>
    <col min="10764" max="10764" width="8.28515625" style="14" customWidth="1"/>
    <col min="10765" max="10765" width="12" style="14" customWidth="1"/>
    <col min="10766" max="10766" width="0" style="14" hidden="1" customWidth="1"/>
    <col min="10767" max="11008" width="9.140625" style="14"/>
    <col min="11009" max="11009" width="7.140625" style="14" customWidth="1"/>
    <col min="11010" max="11010" width="18" style="14" customWidth="1"/>
    <col min="11011" max="11011" width="13.28515625" style="14" customWidth="1"/>
    <col min="11012" max="11012" width="8.7109375" style="14" bestFit="1" customWidth="1"/>
    <col min="11013" max="11013" width="0.7109375" style="14" customWidth="1"/>
    <col min="11014" max="11018" width="7.7109375" style="14" customWidth="1"/>
    <col min="11019" max="11019" width="0.7109375" style="14" customWidth="1"/>
    <col min="11020" max="11020" width="8.28515625" style="14" customWidth="1"/>
    <col min="11021" max="11021" width="12" style="14" customWidth="1"/>
    <col min="11022" max="11022" width="0" style="14" hidden="1" customWidth="1"/>
    <col min="11023" max="11264" width="9.140625" style="14"/>
    <col min="11265" max="11265" width="7.140625" style="14" customWidth="1"/>
    <col min="11266" max="11266" width="18" style="14" customWidth="1"/>
    <col min="11267" max="11267" width="13.28515625" style="14" customWidth="1"/>
    <col min="11268" max="11268" width="8.7109375" style="14" bestFit="1" customWidth="1"/>
    <col min="11269" max="11269" width="0.7109375" style="14" customWidth="1"/>
    <col min="11270" max="11274" width="7.7109375" style="14" customWidth="1"/>
    <col min="11275" max="11275" width="0.7109375" style="14" customWidth="1"/>
    <col min="11276" max="11276" width="8.28515625" style="14" customWidth="1"/>
    <col min="11277" max="11277" width="12" style="14" customWidth="1"/>
    <col min="11278" max="11278" width="0" style="14" hidden="1" customWidth="1"/>
    <col min="11279" max="11520" width="9.140625" style="14"/>
    <col min="11521" max="11521" width="7.140625" style="14" customWidth="1"/>
    <col min="11522" max="11522" width="18" style="14" customWidth="1"/>
    <col min="11523" max="11523" width="13.28515625" style="14" customWidth="1"/>
    <col min="11524" max="11524" width="8.7109375" style="14" bestFit="1" customWidth="1"/>
    <col min="11525" max="11525" width="0.7109375" style="14" customWidth="1"/>
    <col min="11526" max="11530" width="7.7109375" style="14" customWidth="1"/>
    <col min="11531" max="11531" width="0.7109375" style="14" customWidth="1"/>
    <col min="11532" max="11532" width="8.28515625" style="14" customWidth="1"/>
    <col min="11533" max="11533" width="12" style="14" customWidth="1"/>
    <col min="11534" max="11534" width="0" style="14" hidden="1" customWidth="1"/>
    <col min="11535" max="11776" width="9.140625" style="14"/>
    <col min="11777" max="11777" width="7.140625" style="14" customWidth="1"/>
    <col min="11778" max="11778" width="18" style="14" customWidth="1"/>
    <col min="11779" max="11779" width="13.28515625" style="14" customWidth="1"/>
    <col min="11780" max="11780" width="8.7109375" style="14" bestFit="1" customWidth="1"/>
    <col min="11781" max="11781" width="0.7109375" style="14" customWidth="1"/>
    <col min="11782" max="11786" width="7.7109375" style="14" customWidth="1"/>
    <col min="11787" max="11787" width="0.7109375" style="14" customWidth="1"/>
    <col min="11788" max="11788" width="8.28515625" style="14" customWidth="1"/>
    <col min="11789" max="11789" width="12" style="14" customWidth="1"/>
    <col min="11790" max="11790" width="0" style="14" hidden="1" customWidth="1"/>
    <col min="11791" max="12032" width="9.140625" style="14"/>
    <col min="12033" max="12033" width="7.140625" style="14" customWidth="1"/>
    <col min="12034" max="12034" width="18" style="14" customWidth="1"/>
    <col min="12035" max="12035" width="13.28515625" style="14" customWidth="1"/>
    <col min="12036" max="12036" width="8.7109375" style="14" bestFit="1" customWidth="1"/>
    <col min="12037" max="12037" width="0.7109375" style="14" customWidth="1"/>
    <col min="12038" max="12042" width="7.7109375" style="14" customWidth="1"/>
    <col min="12043" max="12043" width="0.7109375" style="14" customWidth="1"/>
    <col min="12044" max="12044" width="8.28515625" style="14" customWidth="1"/>
    <col min="12045" max="12045" width="12" style="14" customWidth="1"/>
    <col min="12046" max="12046" width="0" style="14" hidden="1" customWidth="1"/>
    <col min="12047" max="12288" width="9.140625" style="14"/>
    <col min="12289" max="12289" width="7.140625" style="14" customWidth="1"/>
    <col min="12290" max="12290" width="18" style="14" customWidth="1"/>
    <col min="12291" max="12291" width="13.28515625" style="14" customWidth="1"/>
    <col min="12292" max="12292" width="8.7109375" style="14" bestFit="1" customWidth="1"/>
    <col min="12293" max="12293" width="0.7109375" style="14" customWidth="1"/>
    <col min="12294" max="12298" width="7.7109375" style="14" customWidth="1"/>
    <col min="12299" max="12299" width="0.7109375" style="14" customWidth="1"/>
    <col min="12300" max="12300" width="8.28515625" style="14" customWidth="1"/>
    <col min="12301" max="12301" width="12" style="14" customWidth="1"/>
    <col min="12302" max="12302" width="0" style="14" hidden="1" customWidth="1"/>
    <col min="12303" max="12544" width="9.140625" style="14"/>
    <col min="12545" max="12545" width="7.140625" style="14" customWidth="1"/>
    <col min="12546" max="12546" width="18" style="14" customWidth="1"/>
    <col min="12547" max="12547" width="13.28515625" style="14" customWidth="1"/>
    <col min="12548" max="12548" width="8.7109375" style="14" bestFit="1" customWidth="1"/>
    <col min="12549" max="12549" width="0.7109375" style="14" customWidth="1"/>
    <col min="12550" max="12554" width="7.7109375" style="14" customWidth="1"/>
    <col min="12555" max="12555" width="0.7109375" style="14" customWidth="1"/>
    <col min="12556" max="12556" width="8.28515625" style="14" customWidth="1"/>
    <col min="12557" max="12557" width="12" style="14" customWidth="1"/>
    <col min="12558" max="12558" width="0" style="14" hidden="1" customWidth="1"/>
    <col min="12559" max="12800" width="9.140625" style="14"/>
    <col min="12801" max="12801" width="7.140625" style="14" customWidth="1"/>
    <col min="12802" max="12802" width="18" style="14" customWidth="1"/>
    <col min="12803" max="12803" width="13.28515625" style="14" customWidth="1"/>
    <col min="12804" max="12804" width="8.7109375" style="14" bestFit="1" customWidth="1"/>
    <col min="12805" max="12805" width="0.7109375" style="14" customWidth="1"/>
    <col min="12806" max="12810" width="7.7109375" style="14" customWidth="1"/>
    <col min="12811" max="12811" width="0.7109375" style="14" customWidth="1"/>
    <col min="12812" max="12812" width="8.28515625" style="14" customWidth="1"/>
    <col min="12813" max="12813" width="12" style="14" customWidth="1"/>
    <col min="12814" max="12814" width="0" style="14" hidden="1" customWidth="1"/>
    <col min="12815" max="13056" width="9.140625" style="14"/>
    <col min="13057" max="13057" width="7.140625" style="14" customWidth="1"/>
    <col min="13058" max="13058" width="18" style="14" customWidth="1"/>
    <col min="13059" max="13059" width="13.28515625" style="14" customWidth="1"/>
    <col min="13060" max="13060" width="8.7109375" style="14" bestFit="1" customWidth="1"/>
    <col min="13061" max="13061" width="0.7109375" style="14" customWidth="1"/>
    <col min="13062" max="13066" width="7.7109375" style="14" customWidth="1"/>
    <col min="13067" max="13067" width="0.7109375" style="14" customWidth="1"/>
    <col min="13068" max="13068" width="8.28515625" style="14" customWidth="1"/>
    <col min="13069" max="13069" width="12" style="14" customWidth="1"/>
    <col min="13070" max="13070" width="0" style="14" hidden="1" customWidth="1"/>
    <col min="13071" max="13312" width="9.140625" style="14"/>
    <col min="13313" max="13313" width="7.140625" style="14" customWidth="1"/>
    <col min="13314" max="13314" width="18" style="14" customWidth="1"/>
    <col min="13315" max="13315" width="13.28515625" style="14" customWidth="1"/>
    <col min="13316" max="13316" width="8.7109375" style="14" bestFit="1" customWidth="1"/>
    <col min="13317" max="13317" width="0.7109375" style="14" customWidth="1"/>
    <col min="13318" max="13322" width="7.7109375" style="14" customWidth="1"/>
    <col min="13323" max="13323" width="0.7109375" style="14" customWidth="1"/>
    <col min="13324" max="13324" width="8.28515625" style="14" customWidth="1"/>
    <col min="13325" max="13325" width="12" style="14" customWidth="1"/>
    <col min="13326" max="13326" width="0" style="14" hidden="1" customWidth="1"/>
    <col min="13327" max="13568" width="9.140625" style="14"/>
    <col min="13569" max="13569" width="7.140625" style="14" customWidth="1"/>
    <col min="13570" max="13570" width="18" style="14" customWidth="1"/>
    <col min="13571" max="13571" width="13.28515625" style="14" customWidth="1"/>
    <col min="13572" max="13572" width="8.7109375" style="14" bestFit="1" customWidth="1"/>
    <col min="13573" max="13573" width="0.7109375" style="14" customWidth="1"/>
    <col min="13574" max="13578" width="7.7109375" style="14" customWidth="1"/>
    <col min="13579" max="13579" width="0.7109375" style="14" customWidth="1"/>
    <col min="13580" max="13580" width="8.28515625" style="14" customWidth="1"/>
    <col min="13581" max="13581" width="12" style="14" customWidth="1"/>
    <col min="13582" max="13582" width="0" style="14" hidden="1" customWidth="1"/>
    <col min="13583" max="13824" width="9.140625" style="14"/>
    <col min="13825" max="13825" width="7.140625" style="14" customWidth="1"/>
    <col min="13826" max="13826" width="18" style="14" customWidth="1"/>
    <col min="13827" max="13827" width="13.28515625" style="14" customWidth="1"/>
    <col min="13828" max="13828" width="8.7109375" style="14" bestFit="1" customWidth="1"/>
    <col min="13829" max="13829" width="0.7109375" style="14" customWidth="1"/>
    <col min="13830" max="13834" width="7.7109375" style="14" customWidth="1"/>
    <col min="13835" max="13835" width="0.7109375" style="14" customWidth="1"/>
    <col min="13836" max="13836" width="8.28515625" style="14" customWidth="1"/>
    <col min="13837" max="13837" width="12" style="14" customWidth="1"/>
    <col min="13838" max="13838" width="0" style="14" hidden="1" customWidth="1"/>
    <col min="13839" max="14080" width="9.140625" style="14"/>
    <col min="14081" max="14081" width="7.140625" style="14" customWidth="1"/>
    <col min="14082" max="14082" width="18" style="14" customWidth="1"/>
    <col min="14083" max="14083" width="13.28515625" style="14" customWidth="1"/>
    <col min="14084" max="14084" width="8.7109375" style="14" bestFit="1" customWidth="1"/>
    <col min="14085" max="14085" width="0.7109375" style="14" customWidth="1"/>
    <col min="14086" max="14090" width="7.7109375" style="14" customWidth="1"/>
    <col min="14091" max="14091" width="0.7109375" style="14" customWidth="1"/>
    <col min="14092" max="14092" width="8.28515625" style="14" customWidth="1"/>
    <col min="14093" max="14093" width="12" style="14" customWidth="1"/>
    <col min="14094" max="14094" width="0" style="14" hidden="1" customWidth="1"/>
    <col min="14095" max="14336" width="9.140625" style="14"/>
    <col min="14337" max="14337" width="7.140625" style="14" customWidth="1"/>
    <col min="14338" max="14338" width="18" style="14" customWidth="1"/>
    <col min="14339" max="14339" width="13.28515625" style="14" customWidth="1"/>
    <col min="14340" max="14340" width="8.7109375" style="14" bestFit="1" customWidth="1"/>
    <col min="14341" max="14341" width="0.7109375" style="14" customWidth="1"/>
    <col min="14342" max="14346" width="7.7109375" style="14" customWidth="1"/>
    <col min="14347" max="14347" width="0.7109375" style="14" customWidth="1"/>
    <col min="14348" max="14348" width="8.28515625" style="14" customWidth="1"/>
    <col min="14349" max="14349" width="12" style="14" customWidth="1"/>
    <col min="14350" max="14350" width="0" style="14" hidden="1" customWidth="1"/>
    <col min="14351" max="14592" width="9.140625" style="14"/>
    <col min="14593" max="14593" width="7.140625" style="14" customWidth="1"/>
    <col min="14594" max="14594" width="18" style="14" customWidth="1"/>
    <col min="14595" max="14595" width="13.28515625" style="14" customWidth="1"/>
    <col min="14596" max="14596" width="8.7109375" style="14" bestFit="1" customWidth="1"/>
    <col min="14597" max="14597" width="0.7109375" style="14" customWidth="1"/>
    <col min="14598" max="14602" width="7.7109375" style="14" customWidth="1"/>
    <col min="14603" max="14603" width="0.7109375" style="14" customWidth="1"/>
    <col min="14604" max="14604" width="8.28515625" style="14" customWidth="1"/>
    <col min="14605" max="14605" width="12" style="14" customWidth="1"/>
    <col min="14606" max="14606" width="0" style="14" hidden="1" customWidth="1"/>
    <col min="14607" max="14848" width="9.140625" style="14"/>
    <col min="14849" max="14849" width="7.140625" style="14" customWidth="1"/>
    <col min="14850" max="14850" width="18" style="14" customWidth="1"/>
    <col min="14851" max="14851" width="13.28515625" style="14" customWidth="1"/>
    <col min="14852" max="14852" width="8.7109375" style="14" bestFit="1" customWidth="1"/>
    <col min="14853" max="14853" width="0.7109375" style="14" customWidth="1"/>
    <col min="14854" max="14858" width="7.7109375" style="14" customWidth="1"/>
    <col min="14859" max="14859" width="0.7109375" style="14" customWidth="1"/>
    <col min="14860" max="14860" width="8.28515625" style="14" customWidth="1"/>
    <col min="14861" max="14861" width="12" style="14" customWidth="1"/>
    <col min="14862" max="14862" width="0" style="14" hidden="1" customWidth="1"/>
    <col min="14863" max="15104" width="9.140625" style="14"/>
    <col min="15105" max="15105" width="7.140625" style="14" customWidth="1"/>
    <col min="15106" max="15106" width="18" style="14" customWidth="1"/>
    <col min="15107" max="15107" width="13.28515625" style="14" customWidth="1"/>
    <col min="15108" max="15108" width="8.7109375" style="14" bestFit="1" customWidth="1"/>
    <col min="15109" max="15109" width="0.7109375" style="14" customWidth="1"/>
    <col min="15110" max="15114" width="7.7109375" style="14" customWidth="1"/>
    <col min="15115" max="15115" width="0.7109375" style="14" customWidth="1"/>
    <col min="15116" max="15116" width="8.28515625" style="14" customWidth="1"/>
    <col min="15117" max="15117" width="12" style="14" customWidth="1"/>
    <col min="15118" max="15118" width="0" style="14" hidden="1" customWidth="1"/>
    <col min="15119" max="15360" width="9.140625" style="14"/>
    <col min="15361" max="15361" width="7.140625" style="14" customWidth="1"/>
    <col min="15362" max="15362" width="18" style="14" customWidth="1"/>
    <col min="15363" max="15363" width="13.28515625" style="14" customWidth="1"/>
    <col min="15364" max="15364" width="8.7109375" style="14" bestFit="1" customWidth="1"/>
    <col min="15365" max="15365" width="0.7109375" style="14" customWidth="1"/>
    <col min="15366" max="15370" width="7.7109375" style="14" customWidth="1"/>
    <col min="15371" max="15371" width="0.7109375" style="14" customWidth="1"/>
    <col min="15372" max="15372" width="8.28515625" style="14" customWidth="1"/>
    <col min="15373" max="15373" width="12" style="14" customWidth="1"/>
    <col min="15374" max="15374" width="0" style="14" hidden="1" customWidth="1"/>
    <col min="15375" max="15616" width="9.140625" style="14"/>
    <col min="15617" max="15617" width="7.140625" style="14" customWidth="1"/>
    <col min="15618" max="15618" width="18" style="14" customWidth="1"/>
    <col min="15619" max="15619" width="13.28515625" style="14" customWidth="1"/>
    <col min="15620" max="15620" width="8.7109375" style="14" bestFit="1" customWidth="1"/>
    <col min="15621" max="15621" width="0.7109375" style="14" customWidth="1"/>
    <col min="15622" max="15626" width="7.7109375" style="14" customWidth="1"/>
    <col min="15627" max="15627" width="0.7109375" style="14" customWidth="1"/>
    <col min="15628" max="15628" width="8.28515625" style="14" customWidth="1"/>
    <col min="15629" max="15629" width="12" style="14" customWidth="1"/>
    <col min="15630" max="15630" width="0" style="14" hidden="1" customWidth="1"/>
    <col min="15631" max="15872" width="9.140625" style="14"/>
    <col min="15873" max="15873" width="7.140625" style="14" customWidth="1"/>
    <col min="15874" max="15874" width="18" style="14" customWidth="1"/>
    <col min="15875" max="15875" width="13.28515625" style="14" customWidth="1"/>
    <col min="15876" max="15876" width="8.7109375" style="14" bestFit="1" customWidth="1"/>
    <col min="15877" max="15877" width="0.7109375" style="14" customWidth="1"/>
    <col min="15878" max="15882" width="7.7109375" style="14" customWidth="1"/>
    <col min="15883" max="15883" width="0.7109375" style="14" customWidth="1"/>
    <col min="15884" max="15884" width="8.28515625" style="14" customWidth="1"/>
    <col min="15885" max="15885" width="12" style="14" customWidth="1"/>
    <col min="15886" max="15886" width="0" style="14" hidden="1" customWidth="1"/>
    <col min="15887" max="16128" width="9.140625" style="14"/>
    <col min="16129" max="16129" width="7.140625" style="14" customWidth="1"/>
    <col min="16130" max="16130" width="18" style="14" customWidth="1"/>
    <col min="16131" max="16131" width="13.28515625" style="14" customWidth="1"/>
    <col min="16132" max="16132" width="8.7109375" style="14" bestFit="1" customWidth="1"/>
    <col min="16133" max="16133" width="0.7109375" style="14" customWidth="1"/>
    <col min="16134" max="16138" width="7.7109375" style="14" customWidth="1"/>
    <col min="16139" max="16139" width="0.7109375" style="14" customWidth="1"/>
    <col min="16140" max="16140" width="8.28515625" style="14" customWidth="1"/>
    <col min="16141" max="16141" width="12" style="14" customWidth="1"/>
    <col min="16142" max="16142" width="0" style="14" hidden="1" customWidth="1"/>
    <col min="16143" max="16384" width="9.140625" style="14"/>
  </cols>
  <sheetData>
    <row r="1" spans="1:26" x14ac:dyDescent="0.25">
      <c r="A1" s="143" t="s">
        <v>18</v>
      </c>
      <c r="B1" s="143"/>
      <c r="C1" s="143"/>
      <c r="D1" s="143"/>
      <c r="E1" s="143"/>
      <c r="F1" s="143"/>
      <c r="G1" s="143"/>
      <c r="H1" s="144"/>
      <c r="I1" s="17"/>
      <c r="J1" s="18" t="s">
        <v>19</v>
      </c>
      <c r="K1" s="19"/>
      <c r="L1" s="145">
        <f>DATE(rok, 6, 1)</f>
        <v>41061</v>
      </c>
      <c r="M1" s="146" t="e">
        <f>DATE(#REF!,#REF!,#REF!)</f>
        <v>#REF!</v>
      </c>
      <c r="N1" s="147"/>
      <c r="O1" s="148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x14ac:dyDescent="0.25">
      <c r="A2" s="20"/>
      <c r="B2" s="20"/>
      <c r="C2" s="20"/>
      <c r="D2" s="13"/>
      <c r="E2" s="13"/>
      <c r="F2" s="21"/>
      <c r="G2" s="21"/>
      <c r="H2" s="21"/>
      <c r="I2" s="21"/>
      <c r="J2" s="21"/>
      <c r="K2" s="13"/>
      <c r="L2" s="22">
        <v>7</v>
      </c>
      <c r="M2" s="22"/>
      <c r="N2" s="2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x14ac:dyDescent="0.25">
      <c r="A3" s="24" t="s">
        <v>20</v>
      </c>
      <c r="B3" s="25" t="str">
        <f>data!$A$4</f>
        <v>Meno a priezvisko</v>
      </c>
      <c r="C3" s="26" t="s">
        <v>21</v>
      </c>
      <c r="D3" s="149" t="str">
        <f>data!$B$11&amp;", ŠPZ: "&amp;data!$B$10</f>
        <v>značka a typ auta, ŠPZ: ZA 123 AB</v>
      </c>
      <c r="E3" s="150"/>
      <c r="F3" s="150"/>
      <c r="G3" s="150"/>
      <c r="H3" s="150"/>
      <c r="I3" s="150"/>
      <c r="J3" s="150"/>
      <c r="K3" s="150"/>
      <c r="L3" s="150"/>
      <c r="M3" s="150"/>
      <c r="N3" s="147"/>
      <c r="O3" s="148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x14ac:dyDescent="0.25">
      <c r="A4" s="20"/>
      <c r="B4" s="20"/>
      <c r="C4" s="20"/>
      <c r="D4" s="13"/>
      <c r="E4" s="13"/>
      <c r="F4" s="21"/>
      <c r="G4" s="21"/>
      <c r="H4" s="21"/>
      <c r="I4" s="21"/>
      <c r="J4" s="21"/>
      <c r="K4" s="13"/>
      <c r="L4" s="22"/>
      <c r="M4" s="22"/>
      <c r="N4" s="2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s="28" customFormat="1" ht="11.25" x14ac:dyDescent="0.2">
      <c r="A5" s="151" t="s">
        <v>22</v>
      </c>
      <c r="B5" s="152" t="s">
        <v>23</v>
      </c>
      <c r="C5" s="153"/>
      <c r="D5" s="154"/>
      <c r="E5" s="27"/>
      <c r="F5" s="161" t="s">
        <v>24</v>
      </c>
      <c r="G5" s="162" t="s">
        <v>25</v>
      </c>
      <c r="H5" s="162"/>
      <c r="I5" s="162"/>
      <c r="J5" s="162"/>
      <c r="K5" s="27"/>
      <c r="L5" s="163" t="s">
        <v>26</v>
      </c>
      <c r="M5" s="163" t="s">
        <v>27</v>
      </c>
      <c r="N5" s="27"/>
      <c r="O5" s="163" t="s">
        <v>73</v>
      </c>
      <c r="P5" s="27"/>
      <c r="Q5" s="161" t="s">
        <v>28</v>
      </c>
      <c r="R5" s="27"/>
      <c r="S5" s="27"/>
      <c r="T5" s="27"/>
      <c r="U5" s="27"/>
      <c r="V5" s="27"/>
      <c r="W5" s="27"/>
      <c r="X5" s="27"/>
      <c r="Y5" s="27"/>
      <c r="Z5" s="27"/>
    </row>
    <row r="6" spans="1:26" s="28" customFormat="1" ht="11.25" x14ac:dyDescent="0.2">
      <c r="A6" s="151"/>
      <c r="B6" s="155"/>
      <c r="C6" s="156"/>
      <c r="D6" s="157"/>
      <c r="E6" s="27"/>
      <c r="F6" s="161"/>
      <c r="G6" s="162" t="s">
        <v>29</v>
      </c>
      <c r="H6" s="162"/>
      <c r="I6" s="172" t="s">
        <v>30</v>
      </c>
      <c r="J6" s="173"/>
      <c r="K6" s="27"/>
      <c r="L6" s="163"/>
      <c r="M6" s="163"/>
      <c r="N6" s="27"/>
      <c r="O6" s="163"/>
      <c r="P6" s="27"/>
      <c r="Q6" s="161"/>
      <c r="R6" s="27"/>
      <c r="S6" s="27"/>
      <c r="T6" s="27"/>
      <c r="U6" s="27"/>
      <c r="V6" s="27"/>
      <c r="W6" s="27"/>
      <c r="X6" s="27"/>
      <c r="Y6" s="27"/>
      <c r="Z6" s="27"/>
    </row>
    <row r="7" spans="1:26" s="28" customFormat="1" ht="22.5" x14ac:dyDescent="0.2">
      <c r="A7" s="151"/>
      <c r="B7" s="158"/>
      <c r="C7" s="159"/>
      <c r="D7" s="160"/>
      <c r="E7" s="27"/>
      <c r="F7" s="161"/>
      <c r="G7" s="29" t="s">
        <v>31</v>
      </c>
      <c r="H7" s="130" t="s">
        <v>32</v>
      </c>
      <c r="I7" s="29" t="s">
        <v>31</v>
      </c>
      <c r="J7" s="130" t="s">
        <v>32</v>
      </c>
      <c r="K7" s="27"/>
      <c r="L7" s="163"/>
      <c r="M7" s="163"/>
      <c r="N7" s="27"/>
      <c r="O7" s="163"/>
      <c r="P7" s="27"/>
      <c r="Q7" s="161"/>
      <c r="R7" s="27"/>
      <c r="S7" s="27"/>
      <c r="T7" s="27"/>
      <c r="U7" s="27"/>
      <c r="V7" s="27"/>
      <c r="W7" s="27"/>
      <c r="X7" s="27"/>
      <c r="Y7" s="27"/>
      <c r="Z7" s="27"/>
    </row>
    <row r="8" spans="1:26" x14ac:dyDescent="0.25">
      <c r="A8" s="20"/>
      <c r="B8" s="20"/>
      <c r="C8" s="20"/>
      <c r="D8" s="13"/>
      <c r="E8" s="13"/>
      <c r="F8" s="21"/>
      <c r="G8" s="21"/>
      <c r="H8" s="21"/>
      <c r="I8" s="21"/>
      <c r="J8" s="21"/>
      <c r="K8" s="13"/>
      <c r="L8" s="22"/>
      <c r="M8" s="22"/>
      <c r="N8" s="23"/>
      <c r="O8" s="13"/>
      <c r="P8" s="13"/>
      <c r="Q8" s="21"/>
      <c r="R8" s="13"/>
      <c r="S8" s="13"/>
      <c r="T8" s="13"/>
      <c r="U8" s="13"/>
      <c r="V8" s="13"/>
      <c r="W8" s="13"/>
      <c r="X8" s="13"/>
      <c r="Y8" s="13"/>
      <c r="Z8" s="13"/>
    </row>
    <row r="9" spans="1:26" s="43" customFormat="1" ht="11.25" x14ac:dyDescent="0.2">
      <c r="A9" s="174">
        <f>L1</f>
        <v>41061</v>
      </c>
      <c r="B9" s="165"/>
      <c r="C9" s="165"/>
      <c r="D9" s="166"/>
      <c r="E9" s="31">
        <v>1</v>
      </c>
      <c r="F9" s="32">
        <f>'05'!F70</f>
        <v>58440</v>
      </c>
      <c r="G9" s="33"/>
      <c r="H9" s="33"/>
      <c r="I9" s="34"/>
      <c r="J9" s="35"/>
      <c r="K9" s="36"/>
      <c r="L9" s="37"/>
      <c r="M9" s="38">
        <f>'05'!M70</f>
        <v>50.039999999999992</v>
      </c>
      <c r="N9" s="39">
        <f>WEEKDAY($A9,2)</f>
        <v>5</v>
      </c>
      <c r="O9" s="40"/>
      <c r="P9" s="104"/>
      <c r="Q9" s="42"/>
      <c r="R9" s="41"/>
      <c r="S9" s="31"/>
      <c r="T9" s="31"/>
      <c r="U9" s="31"/>
      <c r="V9" s="31"/>
      <c r="W9" s="31"/>
      <c r="X9" s="31"/>
      <c r="Y9" s="31"/>
      <c r="Z9" s="31"/>
    </row>
    <row r="10" spans="1:26" s="43" customFormat="1" ht="11.25" x14ac:dyDescent="0.2">
      <c r="A10" s="175"/>
      <c r="B10" s="167"/>
      <c r="C10" s="168"/>
      <c r="D10" s="169"/>
      <c r="E10" s="31"/>
      <c r="F10" s="44">
        <f>F9+G9+H9+I9+J9</f>
        <v>58440</v>
      </c>
      <c r="G10" s="45"/>
      <c r="H10" s="45"/>
      <c r="I10" s="46"/>
      <c r="J10" s="47"/>
      <c r="K10" s="48"/>
      <c r="L10" s="49"/>
      <c r="M10" s="50">
        <f>M9-((G10+I10)*data!$B$22+(H10+J10)*data!$B$23)/100+L10</f>
        <v>50.039999999999992</v>
      </c>
      <c r="N10" s="51">
        <f>WEEKDAY($A9,2)</f>
        <v>5</v>
      </c>
      <c r="O10" s="52"/>
      <c r="P10" s="104"/>
      <c r="Q10" s="53"/>
      <c r="R10" s="41"/>
      <c r="S10" s="31"/>
      <c r="T10" s="31"/>
      <c r="U10" s="31"/>
      <c r="V10" s="31"/>
      <c r="W10" s="31"/>
      <c r="X10" s="31"/>
      <c r="Y10" s="31"/>
      <c r="Z10" s="31"/>
    </row>
    <row r="11" spans="1:26" s="43" customFormat="1" ht="11.25" x14ac:dyDescent="0.2">
      <c r="A11" s="164">
        <f>A9+1</f>
        <v>41062</v>
      </c>
      <c r="B11" s="165"/>
      <c r="C11" s="165"/>
      <c r="D11" s="166"/>
      <c r="E11" s="31"/>
      <c r="F11" s="44">
        <f t="shared" ref="F11:F70" si="0">F10+G10+H10+I10+J10</f>
        <v>58440</v>
      </c>
      <c r="G11" s="45"/>
      <c r="H11" s="45"/>
      <c r="I11" s="46"/>
      <c r="J11" s="47"/>
      <c r="K11" s="48"/>
      <c r="L11" s="49"/>
      <c r="M11" s="50">
        <f>M10-((G11+I11)*data!$B$22+(H11+J11)*data!$B$23)/100+L11</f>
        <v>50.039999999999992</v>
      </c>
      <c r="N11" s="51">
        <f>WEEKDAY($A11,2)</f>
        <v>6</v>
      </c>
      <c r="O11" s="52"/>
      <c r="P11" s="104"/>
      <c r="Q11" s="53"/>
      <c r="R11" s="41"/>
      <c r="S11" s="31"/>
      <c r="T11" s="31"/>
      <c r="U11" s="31"/>
      <c r="V11" s="31"/>
      <c r="W11" s="31"/>
      <c r="X11" s="31"/>
      <c r="Y11" s="31"/>
      <c r="Z11" s="31"/>
    </row>
    <row r="12" spans="1:26" s="43" customFormat="1" ht="11.25" x14ac:dyDescent="0.2">
      <c r="A12" s="164"/>
      <c r="B12" s="167"/>
      <c r="C12" s="168"/>
      <c r="D12" s="169"/>
      <c r="E12" s="31"/>
      <c r="F12" s="44">
        <f t="shared" si="0"/>
        <v>58440</v>
      </c>
      <c r="G12" s="45"/>
      <c r="H12" s="45"/>
      <c r="I12" s="46"/>
      <c r="J12" s="47"/>
      <c r="K12" s="48"/>
      <c r="L12" s="49"/>
      <c r="M12" s="50">
        <f>M11-((G12+I12)*data!$B$22+(H12+J12)*data!$B$23)/100+L12</f>
        <v>50.039999999999992</v>
      </c>
      <c r="N12" s="51">
        <f>WEEKDAY($A11,2)</f>
        <v>6</v>
      </c>
      <c r="O12" s="52"/>
      <c r="P12" s="41"/>
      <c r="Q12" s="53"/>
      <c r="R12" s="41"/>
      <c r="S12" s="31"/>
      <c r="T12" s="31"/>
      <c r="U12" s="31"/>
      <c r="V12" s="31"/>
      <c r="W12" s="31"/>
      <c r="X12" s="31"/>
      <c r="Y12" s="31"/>
      <c r="Z12" s="31"/>
    </row>
    <row r="13" spans="1:26" s="43" customFormat="1" ht="11.25" x14ac:dyDescent="0.2">
      <c r="A13" s="164">
        <f>A11+1</f>
        <v>41063</v>
      </c>
      <c r="B13" s="170"/>
      <c r="C13" s="170"/>
      <c r="D13" s="171"/>
      <c r="E13" s="31"/>
      <c r="F13" s="44">
        <f t="shared" si="0"/>
        <v>58440</v>
      </c>
      <c r="G13" s="45"/>
      <c r="H13" s="45"/>
      <c r="I13" s="46"/>
      <c r="J13" s="47"/>
      <c r="K13" s="48"/>
      <c r="L13" s="49"/>
      <c r="M13" s="50">
        <f>M12-((G13+I13)*data!$B$22+(H13+J13)*data!$B$23)/100+L13</f>
        <v>50.039999999999992</v>
      </c>
      <c r="N13" s="51">
        <f>WEEKDAY($A13,2)</f>
        <v>7</v>
      </c>
      <c r="O13" s="52"/>
      <c r="P13" s="41"/>
      <c r="Q13" s="53"/>
      <c r="R13" s="41"/>
      <c r="S13" s="31"/>
      <c r="T13" s="31"/>
      <c r="U13" s="31"/>
      <c r="V13" s="31"/>
      <c r="W13" s="31"/>
      <c r="X13" s="31"/>
      <c r="Y13" s="31"/>
      <c r="Z13" s="31"/>
    </row>
    <row r="14" spans="1:26" s="43" customFormat="1" ht="11.25" x14ac:dyDescent="0.2">
      <c r="A14" s="164"/>
      <c r="B14" s="170"/>
      <c r="C14" s="170"/>
      <c r="D14" s="171"/>
      <c r="E14" s="31"/>
      <c r="F14" s="44">
        <f t="shared" si="0"/>
        <v>58440</v>
      </c>
      <c r="G14" s="45"/>
      <c r="H14" s="45"/>
      <c r="I14" s="46"/>
      <c r="J14" s="47"/>
      <c r="K14" s="48"/>
      <c r="L14" s="49"/>
      <c r="M14" s="50">
        <f>M13-((G14+I14)*data!$B$22+(H14+J14)*data!$B$23)/100+L14</f>
        <v>50.039999999999992</v>
      </c>
      <c r="N14" s="51">
        <f>WEEKDAY($A13,2)</f>
        <v>7</v>
      </c>
      <c r="O14" s="52"/>
      <c r="P14" s="41"/>
      <c r="Q14" s="53"/>
      <c r="R14" s="41"/>
      <c r="S14" s="31"/>
      <c r="T14" s="31"/>
      <c r="U14" s="31"/>
      <c r="V14" s="31"/>
      <c r="W14" s="31"/>
      <c r="X14" s="31"/>
      <c r="Y14" s="31"/>
      <c r="Z14" s="31"/>
    </row>
    <row r="15" spans="1:26" s="43" customFormat="1" ht="11.25" x14ac:dyDescent="0.2">
      <c r="A15" s="164">
        <f>A13+1</f>
        <v>41064</v>
      </c>
      <c r="B15" s="170"/>
      <c r="C15" s="170"/>
      <c r="D15" s="171"/>
      <c r="E15" s="31"/>
      <c r="F15" s="44">
        <f t="shared" si="0"/>
        <v>58440</v>
      </c>
      <c r="G15" s="45"/>
      <c r="H15" s="45"/>
      <c r="I15" s="46"/>
      <c r="J15" s="47"/>
      <c r="K15" s="48"/>
      <c r="L15" s="49"/>
      <c r="M15" s="50">
        <f>M14-((G15+I15)*data!$B$22+(H15+J15)*data!$B$23)/100+L15</f>
        <v>50.039999999999992</v>
      </c>
      <c r="N15" s="51">
        <f>WEEKDAY($A15,2)</f>
        <v>1</v>
      </c>
      <c r="O15" s="52"/>
      <c r="P15" s="41"/>
      <c r="Q15" s="53"/>
      <c r="R15" s="41"/>
      <c r="S15" s="31"/>
      <c r="T15" s="31"/>
      <c r="U15" s="31"/>
      <c r="V15" s="31"/>
      <c r="W15" s="31"/>
      <c r="X15" s="31"/>
      <c r="Y15" s="31"/>
      <c r="Z15" s="31"/>
    </row>
    <row r="16" spans="1:26" s="43" customFormat="1" ht="11.25" x14ac:dyDescent="0.2">
      <c r="A16" s="164"/>
      <c r="B16" s="170"/>
      <c r="C16" s="170"/>
      <c r="D16" s="171"/>
      <c r="E16" s="31"/>
      <c r="F16" s="44">
        <f t="shared" si="0"/>
        <v>58440</v>
      </c>
      <c r="G16" s="45"/>
      <c r="H16" s="45"/>
      <c r="I16" s="46"/>
      <c r="J16" s="47"/>
      <c r="K16" s="48"/>
      <c r="L16" s="49"/>
      <c r="M16" s="50">
        <f>M15-((G16+I16)*data!$B$22+(H16+J16)*data!$B$23)/100+L16</f>
        <v>50.039999999999992</v>
      </c>
      <c r="N16" s="51">
        <f>WEEKDAY($A15,2)</f>
        <v>1</v>
      </c>
      <c r="O16" s="52"/>
      <c r="P16" s="41"/>
      <c r="Q16" s="53"/>
      <c r="R16" s="41"/>
      <c r="S16" s="31"/>
      <c r="T16" s="31"/>
      <c r="U16" s="31"/>
      <c r="V16" s="31"/>
      <c r="W16" s="31"/>
      <c r="X16" s="31"/>
      <c r="Y16" s="31"/>
      <c r="Z16" s="31"/>
    </row>
    <row r="17" spans="1:26" s="43" customFormat="1" ht="11.25" x14ac:dyDescent="0.2">
      <c r="A17" s="164">
        <f>A15+1</f>
        <v>41065</v>
      </c>
      <c r="B17" s="165"/>
      <c r="C17" s="165"/>
      <c r="D17" s="166"/>
      <c r="E17" s="31"/>
      <c r="F17" s="44">
        <f t="shared" si="0"/>
        <v>58440</v>
      </c>
      <c r="G17" s="45"/>
      <c r="H17" s="45"/>
      <c r="I17" s="46"/>
      <c r="J17" s="47"/>
      <c r="K17" s="48"/>
      <c r="L17" s="49"/>
      <c r="M17" s="50">
        <f>M16-((G17+I17)*data!$B$22+(H17+J17)*data!$B$23)/100+L17</f>
        <v>50.039999999999992</v>
      </c>
      <c r="N17" s="51">
        <f>WEEKDAY($A17,2)</f>
        <v>2</v>
      </c>
      <c r="O17" s="52"/>
      <c r="P17" s="41"/>
      <c r="Q17" s="53"/>
      <c r="R17" s="41"/>
      <c r="S17" s="31"/>
      <c r="T17" s="31"/>
      <c r="U17" s="31"/>
      <c r="V17" s="31"/>
      <c r="W17" s="31"/>
      <c r="X17" s="31"/>
      <c r="Y17" s="31"/>
      <c r="Z17" s="31"/>
    </row>
    <row r="18" spans="1:26" s="43" customFormat="1" ht="11.25" x14ac:dyDescent="0.2">
      <c r="A18" s="164"/>
      <c r="B18" s="170"/>
      <c r="C18" s="170"/>
      <c r="D18" s="171"/>
      <c r="E18" s="31"/>
      <c r="F18" s="44">
        <f t="shared" si="0"/>
        <v>58440</v>
      </c>
      <c r="G18" s="45"/>
      <c r="H18" s="45"/>
      <c r="I18" s="46"/>
      <c r="J18" s="47"/>
      <c r="K18" s="48"/>
      <c r="L18" s="49"/>
      <c r="M18" s="50">
        <f>M17-((G18+I18)*data!$B$22+(H18+J18)*data!$B$23)/100+L18</f>
        <v>50.039999999999992</v>
      </c>
      <c r="N18" s="51">
        <f>WEEKDAY($A17,2)</f>
        <v>2</v>
      </c>
      <c r="O18" s="52"/>
      <c r="P18" s="41"/>
      <c r="Q18" s="53"/>
      <c r="R18" s="41"/>
      <c r="S18" s="31"/>
      <c r="T18" s="31"/>
      <c r="U18" s="31"/>
      <c r="V18" s="31"/>
      <c r="W18" s="31"/>
      <c r="X18" s="31"/>
      <c r="Y18" s="31"/>
      <c r="Z18" s="31"/>
    </row>
    <row r="19" spans="1:26" s="43" customFormat="1" ht="11.25" x14ac:dyDescent="0.2">
      <c r="A19" s="164">
        <f>A17+1</f>
        <v>41066</v>
      </c>
      <c r="B19" s="165"/>
      <c r="C19" s="165"/>
      <c r="D19" s="166"/>
      <c r="E19" s="31"/>
      <c r="F19" s="44">
        <f t="shared" si="0"/>
        <v>58440</v>
      </c>
      <c r="G19" s="45"/>
      <c r="H19" s="45"/>
      <c r="I19" s="46"/>
      <c r="J19" s="47"/>
      <c r="K19" s="48"/>
      <c r="L19" s="49"/>
      <c r="M19" s="50">
        <f>M18-((G19+I19)*data!$B$22+(H19+J19)*data!$B$23)/100+L19</f>
        <v>50.039999999999992</v>
      </c>
      <c r="N19" s="51">
        <f>WEEKDAY($A19,2)</f>
        <v>3</v>
      </c>
      <c r="O19" s="52"/>
      <c r="P19" s="41"/>
      <c r="Q19" s="53"/>
      <c r="R19" s="41"/>
      <c r="S19" s="31"/>
      <c r="T19" s="31"/>
      <c r="U19" s="31"/>
      <c r="V19" s="31"/>
      <c r="W19" s="31"/>
      <c r="X19" s="31"/>
      <c r="Y19" s="31"/>
      <c r="Z19" s="31"/>
    </row>
    <row r="20" spans="1:26" s="43" customFormat="1" ht="11.25" x14ac:dyDescent="0.2">
      <c r="A20" s="164"/>
      <c r="B20" s="170"/>
      <c r="C20" s="170"/>
      <c r="D20" s="171"/>
      <c r="E20" s="31"/>
      <c r="F20" s="44">
        <f t="shared" si="0"/>
        <v>58440</v>
      </c>
      <c r="G20" s="45"/>
      <c r="H20" s="45"/>
      <c r="I20" s="46"/>
      <c r="J20" s="47"/>
      <c r="K20" s="48"/>
      <c r="L20" s="49"/>
      <c r="M20" s="50">
        <f>M19-((G20+I20)*data!$B$22+(H20+J20)*data!$B$23)/100+L20</f>
        <v>50.039999999999992</v>
      </c>
      <c r="N20" s="51">
        <f>WEEKDAY($A19,2)</f>
        <v>3</v>
      </c>
      <c r="O20" s="52"/>
      <c r="P20" s="41"/>
      <c r="Q20" s="53"/>
      <c r="R20" s="41"/>
      <c r="S20" s="31"/>
      <c r="T20" s="31"/>
      <c r="U20" s="31"/>
      <c r="V20" s="31"/>
      <c r="W20" s="31"/>
      <c r="X20" s="31"/>
      <c r="Y20" s="31"/>
      <c r="Z20" s="31"/>
    </row>
    <row r="21" spans="1:26" s="43" customFormat="1" ht="11.25" x14ac:dyDescent="0.2">
      <c r="A21" s="164">
        <f>A19+1</f>
        <v>41067</v>
      </c>
      <c r="B21" s="165"/>
      <c r="C21" s="165"/>
      <c r="D21" s="166"/>
      <c r="E21" s="31"/>
      <c r="F21" s="44">
        <f t="shared" si="0"/>
        <v>58440</v>
      </c>
      <c r="G21" s="45"/>
      <c r="H21" s="45"/>
      <c r="I21" s="46"/>
      <c r="J21" s="47"/>
      <c r="K21" s="48"/>
      <c r="L21" s="49"/>
      <c r="M21" s="50">
        <f>M20-((G21+I21)*data!$B$22+(H21+J21)*data!$B$23)/100+L21</f>
        <v>50.039999999999992</v>
      </c>
      <c r="N21" s="51">
        <f>WEEKDAY($A21,2)</f>
        <v>4</v>
      </c>
      <c r="O21" s="52"/>
      <c r="P21" s="41"/>
      <c r="Q21" s="53"/>
      <c r="R21" s="41"/>
      <c r="S21" s="105">
        <v>38783</v>
      </c>
      <c r="T21" s="106" t="s">
        <v>55</v>
      </c>
      <c r="U21" s="106" t="s">
        <v>56</v>
      </c>
      <c r="V21" s="106">
        <v>38.090000000000003</v>
      </c>
      <c r="W21" s="106" t="s">
        <v>57</v>
      </c>
      <c r="X21" s="107">
        <v>1451.2</v>
      </c>
      <c r="Y21" s="31"/>
      <c r="Z21" s="31"/>
    </row>
    <row r="22" spans="1:26" s="43" customFormat="1" ht="11.25" x14ac:dyDescent="0.2">
      <c r="A22" s="164"/>
      <c r="B22" s="170"/>
      <c r="C22" s="170"/>
      <c r="D22" s="171"/>
      <c r="E22" s="31"/>
      <c r="F22" s="44">
        <f t="shared" si="0"/>
        <v>58440</v>
      </c>
      <c r="G22" s="45"/>
      <c r="H22" s="45"/>
      <c r="I22" s="46"/>
      <c r="J22" s="47"/>
      <c r="K22" s="48"/>
      <c r="L22" s="49"/>
      <c r="M22" s="50">
        <f>M21-((G22+I22)*data!$B$22+(H22+J22)*data!$B$23)/100+L22</f>
        <v>50.039999999999992</v>
      </c>
      <c r="N22" s="51">
        <f>WEEKDAY($A21,2)</f>
        <v>4</v>
      </c>
      <c r="O22" s="52"/>
      <c r="P22" s="41"/>
      <c r="Q22" s="53"/>
      <c r="R22" s="41"/>
      <c r="S22" s="108"/>
      <c r="T22" s="109"/>
      <c r="U22" s="106" t="s">
        <v>58</v>
      </c>
      <c r="V22" s="106">
        <v>26.06</v>
      </c>
      <c r="W22" s="106" t="s">
        <v>57</v>
      </c>
      <c r="X22" s="107">
        <v>1003.3</v>
      </c>
      <c r="Y22" s="31"/>
      <c r="Z22" s="31"/>
    </row>
    <row r="23" spans="1:26" s="43" customFormat="1" ht="11.25" x14ac:dyDescent="0.2">
      <c r="A23" s="164">
        <f>A21+1</f>
        <v>41068</v>
      </c>
      <c r="B23" s="165"/>
      <c r="C23" s="165"/>
      <c r="D23" s="166"/>
      <c r="E23" s="31"/>
      <c r="F23" s="44">
        <f t="shared" si="0"/>
        <v>58440</v>
      </c>
      <c r="G23" s="45"/>
      <c r="H23" s="45"/>
      <c r="I23" s="46"/>
      <c r="J23" s="47"/>
      <c r="K23" s="48"/>
      <c r="L23" s="49"/>
      <c r="M23" s="50">
        <f>M22-((G23+I23)*data!$B$22+(H23+J23)*data!$B$23)/100+L23</f>
        <v>50.039999999999992</v>
      </c>
      <c r="N23" s="51">
        <f>WEEKDAY($A23,2)</f>
        <v>5</v>
      </c>
      <c r="O23" s="52"/>
      <c r="P23" s="41"/>
      <c r="Q23" s="53"/>
      <c r="R23" s="41"/>
      <c r="S23" s="105">
        <v>38784</v>
      </c>
      <c r="T23" s="106" t="s">
        <v>55</v>
      </c>
      <c r="U23" s="106" t="s">
        <v>59</v>
      </c>
      <c r="V23" s="106">
        <v>33.619999999999997</v>
      </c>
      <c r="W23" s="106" t="s">
        <v>57</v>
      </c>
      <c r="X23" s="107">
        <v>1307.8</v>
      </c>
      <c r="Y23" s="31"/>
      <c r="Z23" s="31"/>
    </row>
    <row r="24" spans="1:26" s="43" customFormat="1" ht="11.25" x14ac:dyDescent="0.2">
      <c r="A24" s="164"/>
      <c r="B24" s="170"/>
      <c r="C24" s="170"/>
      <c r="D24" s="171"/>
      <c r="E24" s="31"/>
      <c r="F24" s="44">
        <f t="shared" si="0"/>
        <v>58440</v>
      </c>
      <c r="G24" s="45"/>
      <c r="H24" s="45"/>
      <c r="I24" s="46"/>
      <c r="J24" s="47"/>
      <c r="K24" s="48"/>
      <c r="L24" s="49"/>
      <c r="M24" s="50">
        <f>M23-((G24+I24)*data!$B$22+(H24+J24)*data!$B$23)/100+L24</f>
        <v>50.039999999999992</v>
      </c>
      <c r="N24" s="51">
        <f>WEEKDAY($A23,2)</f>
        <v>5</v>
      </c>
      <c r="O24" s="52"/>
      <c r="P24" s="41"/>
      <c r="Q24" s="53"/>
      <c r="R24" s="41"/>
      <c r="S24" s="31"/>
      <c r="T24" s="31"/>
      <c r="U24" s="31"/>
      <c r="V24" s="31"/>
      <c r="W24" s="31"/>
      <c r="X24" s="31"/>
      <c r="Y24" s="31"/>
      <c r="Z24" s="31"/>
    </row>
    <row r="25" spans="1:26" s="43" customFormat="1" ht="11.25" x14ac:dyDescent="0.2">
      <c r="A25" s="164">
        <f>A23+1</f>
        <v>41069</v>
      </c>
      <c r="B25" s="165"/>
      <c r="C25" s="165"/>
      <c r="D25" s="166"/>
      <c r="E25" s="31"/>
      <c r="F25" s="44">
        <f t="shared" si="0"/>
        <v>58440</v>
      </c>
      <c r="G25" s="45"/>
      <c r="H25" s="45"/>
      <c r="I25" s="46"/>
      <c r="J25" s="47"/>
      <c r="K25" s="48"/>
      <c r="L25" s="49"/>
      <c r="M25" s="50">
        <f>M24-((G25+I25)*data!$B$22+(H25+J25)*data!$B$23)/100+L25</f>
        <v>50.039999999999992</v>
      </c>
      <c r="N25" s="51">
        <f>WEEKDAY($A25,2)</f>
        <v>6</v>
      </c>
      <c r="O25" s="52"/>
      <c r="P25" s="41"/>
      <c r="Q25" s="53"/>
      <c r="R25" s="41"/>
      <c r="S25" s="31"/>
      <c r="T25" s="31"/>
      <c r="U25" s="31"/>
      <c r="V25" s="31"/>
      <c r="W25" s="31"/>
      <c r="X25" s="31"/>
      <c r="Y25" s="31"/>
      <c r="Z25" s="31"/>
    </row>
    <row r="26" spans="1:26" s="43" customFormat="1" ht="11.25" x14ac:dyDescent="0.2">
      <c r="A26" s="164"/>
      <c r="B26" s="170"/>
      <c r="C26" s="170"/>
      <c r="D26" s="171"/>
      <c r="E26" s="31"/>
      <c r="F26" s="44">
        <f t="shared" si="0"/>
        <v>58440</v>
      </c>
      <c r="G26" s="45"/>
      <c r="H26" s="45"/>
      <c r="I26" s="46"/>
      <c r="J26" s="47"/>
      <c r="K26" s="48"/>
      <c r="L26" s="49"/>
      <c r="M26" s="50">
        <f>M25-((G26+I26)*data!$B$22+(H26+J26)*data!$B$23)/100+L26</f>
        <v>50.039999999999992</v>
      </c>
      <c r="N26" s="51">
        <f>WEEKDAY($A25,2)</f>
        <v>6</v>
      </c>
      <c r="O26" s="52"/>
      <c r="P26" s="41"/>
      <c r="Q26" s="53"/>
      <c r="R26" s="41"/>
      <c r="S26" s="31"/>
      <c r="T26" s="31"/>
      <c r="U26" s="31"/>
      <c r="V26" s="31"/>
      <c r="W26" s="31"/>
      <c r="X26" s="31"/>
      <c r="Y26" s="31"/>
      <c r="Z26" s="31"/>
    </row>
    <row r="27" spans="1:26" s="43" customFormat="1" ht="11.25" x14ac:dyDescent="0.2">
      <c r="A27" s="164">
        <f>A25+1</f>
        <v>41070</v>
      </c>
      <c r="B27" s="170"/>
      <c r="C27" s="170"/>
      <c r="D27" s="171"/>
      <c r="E27" s="31"/>
      <c r="F27" s="44">
        <f t="shared" si="0"/>
        <v>58440</v>
      </c>
      <c r="G27" s="45"/>
      <c r="H27" s="45"/>
      <c r="I27" s="46"/>
      <c r="J27" s="47"/>
      <c r="K27" s="48"/>
      <c r="L27" s="49"/>
      <c r="M27" s="50">
        <f>M26-((G27+I27)*data!$B$22+(H27+J27)*data!$B$23)/100+L27</f>
        <v>50.039999999999992</v>
      </c>
      <c r="N27" s="51">
        <f>WEEKDAY($A27,2)</f>
        <v>7</v>
      </c>
      <c r="O27" s="52"/>
      <c r="P27" s="41"/>
      <c r="Q27" s="53"/>
      <c r="R27" s="41"/>
      <c r="S27" s="31"/>
      <c r="T27" s="31"/>
      <c r="U27" s="31"/>
      <c r="V27" s="31"/>
      <c r="W27" s="31"/>
      <c r="X27" s="31"/>
      <c r="Y27" s="31"/>
      <c r="Z27" s="31"/>
    </row>
    <row r="28" spans="1:26" s="43" customFormat="1" ht="11.25" x14ac:dyDescent="0.2">
      <c r="A28" s="164"/>
      <c r="B28" s="170"/>
      <c r="C28" s="170"/>
      <c r="D28" s="171"/>
      <c r="E28" s="31"/>
      <c r="F28" s="44">
        <f t="shared" si="0"/>
        <v>58440</v>
      </c>
      <c r="G28" s="45"/>
      <c r="H28" s="45"/>
      <c r="I28" s="46"/>
      <c r="J28" s="47"/>
      <c r="K28" s="48"/>
      <c r="L28" s="49"/>
      <c r="M28" s="50">
        <f>M27-((G28+I28)*data!$B$22+(H28+J28)*data!$B$23)/100+L28</f>
        <v>50.039999999999992</v>
      </c>
      <c r="N28" s="51">
        <f>WEEKDAY($A27,2)</f>
        <v>7</v>
      </c>
      <c r="O28" s="52"/>
      <c r="P28" s="41"/>
      <c r="Q28" s="53"/>
      <c r="R28" s="41"/>
      <c r="S28" s="31"/>
      <c r="T28" s="31"/>
      <c r="U28" s="31"/>
      <c r="V28" s="31"/>
      <c r="W28" s="31"/>
      <c r="X28" s="31"/>
      <c r="Y28" s="31"/>
      <c r="Z28" s="31"/>
    </row>
    <row r="29" spans="1:26" s="43" customFormat="1" ht="11.25" x14ac:dyDescent="0.2">
      <c r="A29" s="164">
        <f>A27+1</f>
        <v>41071</v>
      </c>
      <c r="B29" s="170"/>
      <c r="C29" s="170"/>
      <c r="D29" s="171"/>
      <c r="E29" s="31"/>
      <c r="F29" s="44">
        <f t="shared" si="0"/>
        <v>58440</v>
      </c>
      <c r="G29" s="45"/>
      <c r="H29" s="45"/>
      <c r="I29" s="46"/>
      <c r="J29" s="47"/>
      <c r="K29" s="48"/>
      <c r="L29" s="49"/>
      <c r="M29" s="50">
        <f>M28-((G29+I29)*data!$B$22+(H29+J29)*data!$B$23)/100+L29</f>
        <v>50.039999999999992</v>
      </c>
      <c r="N29" s="51">
        <f>WEEKDAY($A29,2)</f>
        <v>1</v>
      </c>
      <c r="O29" s="52"/>
      <c r="P29" s="41"/>
      <c r="Q29" s="53"/>
      <c r="R29" s="41"/>
      <c r="S29" s="31"/>
      <c r="T29" s="31"/>
      <c r="U29" s="31"/>
      <c r="V29" s="31"/>
      <c r="W29" s="31"/>
      <c r="X29" s="31"/>
      <c r="Y29" s="31"/>
      <c r="Z29" s="31"/>
    </row>
    <row r="30" spans="1:26" s="43" customFormat="1" ht="11.25" x14ac:dyDescent="0.2">
      <c r="A30" s="164"/>
      <c r="B30" s="170"/>
      <c r="C30" s="170"/>
      <c r="D30" s="171"/>
      <c r="E30" s="31"/>
      <c r="F30" s="44">
        <f t="shared" si="0"/>
        <v>58440</v>
      </c>
      <c r="G30" s="45"/>
      <c r="H30" s="45"/>
      <c r="I30" s="46"/>
      <c r="J30" s="47"/>
      <c r="K30" s="48"/>
      <c r="L30" s="49"/>
      <c r="M30" s="50">
        <f>M29-((G30+I30)*data!$B$22+(H30+J30)*data!$B$23)/100+L30</f>
        <v>50.039999999999992</v>
      </c>
      <c r="N30" s="51">
        <f>WEEKDAY($A29,2)</f>
        <v>1</v>
      </c>
      <c r="O30" s="52"/>
      <c r="P30" s="41"/>
      <c r="Q30" s="53"/>
      <c r="R30" s="41"/>
      <c r="S30" s="31"/>
      <c r="T30" s="31"/>
      <c r="U30" s="31"/>
      <c r="V30" s="31"/>
      <c r="W30" s="31"/>
      <c r="X30" s="31"/>
      <c r="Y30" s="31"/>
      <c r="Z30" s="31"/>
    </row>
    <row r="31" spans="1:26" s="43" customFormat="1" ht="11.25" x14ac:dyDescent="0.2">
      <c r="A31" s="164">
        <f>A29+1</f>
        <v>41072</v>
      </c>
      <c r="B31" s="165"/>
      <c r="C31" s="165"/>
      <c r="D31" s="166"/>
      <c r="E31" s="31"/>
      <c r="F31" s="44">
        <f t="shared" si="0"/>
        <v>58440</v>
      </c>
      <c r="G31" s="45"/>
      <c r="H31" s="45"/>
      <c r="I31" s="46"/>
      <c r="J31" s="47"/>
      <c r="K31" s="48"/>
      <c r="L31" s="49"/>
      <c r="M31" s="50">
        <f>M30-((G31+I31)*data!$B$22+(H31+J31)*data!$B$23)/100+L31</f>
        <v>50.039999999999992</v>
      </c>
      <c r="N31" s="51">
        <f>WEEKDAY($A31,2)</f>
        <v>2</v>
      </c>
      <c r="O31" s="52"/>
      <c r="P31" s="41"/>
      <c r="Q31" s="53"/>
      <c r="R31" s="41"/>
      <c r="S31" s="31"/>
      <c r="T31" s="31"/>
      <c r="U31" s="31"/>
      <c r="V31" s="31"/>
      <c r="W31" s="31"/>
      <c r="X31" s="31"/>
      <c r="Y31" s="31"/>
      <c r="Z31" s="31"/>
    </row>
    <row r="32" spans="1:26" s="43" customFormat="1" ht="11.25" x14ac:dyDescent="0.2">
      <c r="A32" s="164"/>
      <c r="B32" s="170"/>
      <c r="C32" s="170"/>
      <c r="D32" s="171"/>
      <c r="E32" s="31"/>
      <c r="F32" s="44">
        <f t="shared" si="0"/>
        <v>58440</v>
      </c>
      <c r="G32" s="45"/>
      <c r="H32" s="45"/>
      <c r="I32" s="46"/>
      <c r="J32" s="47"/>
      <c r="K32" s="48"/>
      <c r="L32" s="49"/>
      <c r="M32" s="50">
        <f>M31-((G32+I32)*data!$B$22+(H32+J32)*data!$B$23)/100+L32</f>
        <v>50.039999999999992</v>
      </c>
      <c r="N32" s="51">
        <f>WEEKDAY($A31,2)</f>
        <v>2</v>
      </c>
      <c r="O32" s="52"/>
      <c r="P32" s="41"/>
      <c r="Q32" s="53"/>
      <c r="R32" s="41"/>
      <c r="S32" s="31"/>
      <c r="T32" s="31"/>
      <c r="U32" s="31"/>
      <c r="V32" s="31"/>
      <c r="W32" s="31"/>
      <c r="X32" s="31"/>
      <c r="Y32" s="31"/>
      <c r="Z32" s="31"/>
    </row>
    <row r="33" spans="1:26" s="43" customFormat="1" ht="11.25" x14ac:dyDescent="0.2">
      <c r="A33" s="164">
        <f>A31+1</f>
        <v>41073</v>
      </c>
      <c r="B33" s="165"/>
      <c r="C33" s="165"/>
      <c r="D33" s="166"/>
      <c r="E33" s="31"/>
      <c r="F33" s="44">
        <f t="shared" si="0"/>
        <v>58440</v>
      </c>
      <c r="G33" s="45"/>
      <c r="H33" s="45"/>
      <c r="I33" s="46"/>
      <c r="J33" s="47"/>
      <c r="K33" s="48"/>
      <c r="L33" s="49"/>
      <c r="M33" s="50">
        <f>M32-((G33+I33)*data!$B$22+(H33+J33)*data!$B$23)/100+L33</f>
        <v>50.039999999999992</v>
      </c>
      <c r="N33" s="51">
        <f>WEEKDAY($A33,2)</f>
        <v>3</v>
      </c>
      <c r="O33" s="52"/>
      <c r="P33" s="41"/>
      <c r="Q33" s="53"/>
      <c r="R33" s="41"/>
      <c r="S33" s="31"/>
      <c r="T33" s="31"/>
      <c r="U33" s="31"/>
      <c r="V33" s="31"/>
      <c r="W33" s="31"/>
      <c r="X33" s="31"/>
      <c r="Y33" s="31"/>
      <c r="Z33" s="31"/>
    </row>
    <row r="34" spans="1:26" s="43" customFormat="1" ht="11.25" x14ac:dyDescent="0.2">
      <c r="A34" s="164"/>
      <c r="B34" s="170"/>
      <c r="C34" s="170"/>
      <c r="D34" s="171"/>
      <c r="E34" s="31"/>
      <c r="F34" s="44">
        <f t="shared" si="0"/>
        <v>58440</v>
      </c>
      <c r="G34" s="45"/>
      <c r="H34" s="45"/>
      <c r="I34" s="46"/>
      <c r="J34" s="47"/>
      <c r="K34" s="48"/>
      <c r="L34" s="49"/>
      <c r="M34" s="50">
        <f>M33-((G34+I34)*data!$B$22+(H34+J34)*data!$B$23)/100+L34</f>
        <v>50.039999999999992</v>
      </c>
      <c r="N34" s="51">
        <f>WEEKDAY($A33,2)</f>
        <v>3</v>
      </c>
      <c r="O34" s="52"/>
      <c r="P34" s="41"/>
      <c r="Q34" s="53"/>
      <c r="R34" s="41"/>
      <c r="S34" s="31"/>
      <c r="T34" s="31"/>
      <c r="U34" s="31"/>
      <c r="V34" s="31"/>
      <c r="W34" s="31"/>
      <c r="X34" s="31"/>
      <c r="Y34" s="31"/>
      <c r="Z34" s="31"/>
    </row>
    <row r="35" spans="1:26" s="43" customFormat="1" ht="11.25" x14ac:dyDescent="0.2">
      <c r="A35" s="164">
        <f>A33+1</f>
        <v>41074</v>
      </c>
      <c r="B35" s="165"/>
      <c r="C35" s="165"/>
      <c r="D35" s="166"/>
      <c r="E35" s="31"/>
      <c r="F35" s="44">
        <f t="shared" si="0"/>
        <v>58440</v>
      </c>
      <c r="G35" s="45"/>
      <c r="H35" s="45"/>
      <c r="I35" s="46"/>
      <c r="J35" s="47"/>
      <c r="K35" s="48"/>
      <c r="L35" s="49"/>
      <c r="M35" s="50">
        <f>M34-((G35+I35)*data!$B$22+(H35+J35)*data!$B$23)/100+L35</f>
        <v>50.039999999999992</v>
      </c>
      <c r="N35" s="51">
        <f>WEEKDAY($A35,2)</f>
        <v>4</v>
      </c>
      <c r="O35" s="52"/>
      <c r="P35" s="41"/>
      <c r="Q35" s="53"/>
      <c r="R35" s="41"/>
      <c r="S35" s="31"/>
      <c r="T35" s="31"/>
      <c r="U35" s="31"/>
      <c r="V35" s="31"/>
      <c r="W35" s="31"/>
      <c r="X35" s="31"/>
      <c r="Y35" s="31"/>
      <c r="Z35" s="31"/>
    </row>
    <row r="36" spans="1:26" s="43" customFormat="1" ht="11.25" x14ac:dyDescent="0.2">
      <c r="A36" s="164"/>
      <c r="B36" s="170"/>
      <c r="C36" s="170"/>
      <c r="D36" s="171"/>
      <c r="E36" s="31"/>
      <c r="F36" s="44">
        <f t="shared" si="0"/>
        <v>58440</v>
      </c>
      <c r="G36" s="45"/>
      <c r="H36" s="45"/>
      <c r="I36" s="46"/>
      <c r="J36" s="47"/>
      <c r="K36" s="48"/>
      <c r="L36" s="49"/>
      <c r="M36" s="50">
        <f>M35-((G36+I36)*data!$B$22+(H36+J36)*data!$B$23)/100+L36</f>
        <v>50.039999999999992</v>
      </c>
      <c r="N36" s="51">
        <f>WEEKDAY($A35,2)</f>
        <v>4</v>
      </c>
      <c r="O36" s="52"/>
      <c r="P36" s="41"/>
      <c r="Q36" s="53"/>
      <c r="R36" s="41"/>
      <c r="S36" s="31"/>
      <c r="T36" s="31"/>
      <c r="U36" s="31"/>
      <c r="V36" s="31"/>
      <c r="W36" s="31"/>
      <c r="X36" s="31"/>
      <c r="Y36" s="31"/>
      <c r="Z36" s="31"/>
    </row>
    <row r="37" spans="1:26" s="43" customFormat="1" ht="11.25" x14ac:dyDescent="0.2">
      <c r="A37" s="164">
        <f>A35+1</f>
        <v>41075</v>
      </c>
      <c r="B37" s="165"/>
      <c r="C37" s="165"/>
      <c r="D37" s="166"/>
      <c r="E37" s="31"/>
      <c r="F37" s="44">
        <f t="shared" si="0"/>
        <v>58440</v>
      </c>
      <c r="G37" s="45"/>
      <c r="H37" s="45"/>
      <c r="I37" s="46"/>
      <c r="J37" s="47"/>
      <c r="K37" s="48"/>
      <c r="L37" s="49"/>
      <c r="M37" s="50">
        <f>M36-((G37+I37)*data!$B$22+(H37+J37)*data!$B$23)/100+L37</f>
        <v>50.039999999999992</v>
      </c>
      <c r="N37" s="51">
        <f>WEEKDAY($A37,2)</f>
        <v>5</v>
      </c>
      <c r="O37" s="52"/>
      <c r="P37" s="41"/>
      <c r="Q37" s="53"/>
      <c r="R37" s="41"/>
      <c r="S37" s="31"/>
      <c r="T37" s="31"/>
      <c r="U37" s="31"/>
      <c r="V37" s="31"/>
      <c r="W37" s="31"/>
      <c r="X37" s="31"/>
      <c r="Y37" s="31"/>
      <c r="Z37" s="31"/>
    </row>
    <row r="38" spans="1:26" s="43" customFormat="1" ht="11.25" x14ac:dyDescent="0.2">
      <c r="A38" s="164"/>
      <c r="B38" s="170"/>
      <c r="C38" s="170"/>
      <c r="D38" s="171"/>
      <c r="E38" s="31"/>
      <c r="F38" s="44">
        <f t="shared" si="0"/>
        <v>58440</v>
      </c>
      <c r="G38" s="45"/>
      <c r="H38" s="45"/>
      <c r="I38" s="46"/>
      <c r="J38" s="47"/>
      <c r="K38" s="48"/>
      <c r="L38" s="49"/>
      <c r="M38" s="50">
        <f>M37-((G38+I38)*data!$B$22+(H38+J38)*data!$B$23)/100+L38</f>
        <v>50.039999999999992</v>
      </c>
      <c r="N38" s="51">
        <f>WEEKDAY($A37,2)</f>
        <v>5</v>
      </c>
      <c r="O38" s="52"/>
      <c r="P38" s="41"/>
      <c r="Q38" s="53"/>
      <c r="R38" s="41"/>
      <c r="S38" s="31"/>
      <c r="T38" s="31"/>
      <c r="U38" s="31"/>
      <c r="V38" s="31"/>
      <c r="W38" s="31"/>
      <c r="X38" s="31"/>
      <c r="Y38" s="31"/>
      <c r="Z38" s="31"/>
    </row>
    <row r="39" spans="1:26" s="43" customFormat="1" ht="11.25" x14ac:dyDescent="0.2">
      <c r="A39" s="164">
        <f>A37+1</f>
        <v>41076</v>
      </c>
      <c r="B39" s="165"/>
      <c r="C39" s="165"/>
      <c r="D39" s="166"/>
      <c r="E39" s="31"/>
      <c r="F39" s="44">
        <f t="shared" si="0"/>
        <v>58440</v>
      </c>
      <c r="G39" s="45"/>
      <c r="H39" s="45"/>
      <c r="I39" s="46"/>
      <c r="J39" s="47"/>
      <c r="K39" s="48"/>
      <c r="L39" s="49"/>
      <c r="M39" s="50">
        <f>M38-((G39+I39)*data!$B$22+(H39+J39)*data!$B$23)/100+L39</f>
        <v>50.039999999999992</v>
      </c>
      <c r="N39" s="51">
        <f>WEEKDAY($A39,2)</f>
        <v>6</v>
      </c>
      <c r="O39" s="52"/>
      <c r="P39" s="41"/>
      <c r="Q39" s="53"/>
      <c r="R39" s="41"/>
      <c r="S39" s="31"/>
      <c r="T39" s="31"/>
      <c r="U39" s="31"/>
      <c r="V39" s="31"/>
      <c r="W39" s="31"/>
      <c r="X39" s="31"/>
      <c r="Y39" s="31"/>
      <c r="Z39" s="31"/>
    </row>
    <row r="40" spans="1:26" s="43" customFormat="1" ht="11.25" x14ac:dyDescent="0.2">
      <c r="A40" s="164"/>
      <c r="B40" s="170"/>
      <c r="C40" s="170"/>
      <c r="D40" s="171"/>
      <c r="E40" s="31"/>
      <c r="F40" s="44">
        <f t="shared" si="0"/>
        <v>58440</v>
      </c>
      <c r="G40" s="45"/>
      <c r="H40" s="45"/>
      <c r="I40" s="46"/>
      <c r="J40" s="47"/>
      <c r="K40" s="48"/>
      <c r="L40" s="49"/>
      <c r="M40" s="50">
        <f>M39-((G40+I40)*data!$B$22+(H40+J40)*data!$B$23)/100+L40</f>
        <v>50.039999999999992</v>
      </c>
      <c r="N40" s="51">
        <f>WEEKDAY($A39,2)</f>
        <v>6</v>
      </c>
      <c r="O40" s="52"/>
      <c r="P40" s="41"/>
      <c r="Q40" s="53"/>
      <c r="R40" s="41"/>
      <c r="S40" s="31"/>
      <c r="T40" s="31"/>
      <c r="U40" s="31"/>
      <c r="V40" s="31"/>
      <c r="W40" s="31"/>
      <c r="X40" s="31"/>
      <c r="Y40" s="31"/>
      <c r="Z40" s="31"/>
    </row>
    <row r="41" spans="1:26" s="43" customFormat="1" ht="11.25" x14ac:dyDescent="0.2">
      <c r="A41" s="164">
        <f>A39+1</f>
        <v>41077</v>
      </c>
      <c r="B41" s="170"/>
      <c r="C41" s="170"/>
      <c r="D41" s="171"/>
      <c r="E41" s="31"/>
      <c r="F41" s="44">
        <f t="shared" si="0"/>
        <v>58440</v>
      </c>
      <c r="G41" s="45"/>
      <c r="H41" s="45"/>
      <c r="I41" s="46"/>
      <c r="J41" s="47"/>
      <c r="K41" s="48"/>
      <c r="L41" s="49"/>
      <c r="M41" s="50">
        <f>M40-((G41+I41)*data!$B$22+(H41+J41)*data!$B$23)/100+L41</f>
        <v>50.039999999999992</v>
      </c>
      <c r="N41" s="51">
        <f>WEEKDAY($A41,2)</f>
        <v>7</v>
      </c>
      <c r="O41" s="52"/>
      <c r="P41" s="41"/>
      <c r="Q41" s="53"/>
      <c r="R41" s="41"/>
      <c r="S41" s="31"/>
      <c r="T41" s="31"/>
      <c r="U41" s="31"/>
      <c r="V41" s="31"/>
      <c r="W41" s="31"/>
      <c r="X41" s="31"/>
      <c r="Y41" s="31"/>
      <c r="Z41" s="31"/>
    </row>
    <row r="42" spans="1:26" s="43" customFormat="1" ht="11.25" x14ac:dyDescent="0.2">
      <c r="A42" s="164"/>
      <c r="B42" s="170"/>
      <c r="C42" s="170"/>
      <c r="D42" s="171"/>
      <c r="E42" s="31"/>
      <c r="F42" s="44">
        <f t="shared" si="0"/>
        <v>58440</v>
      </c>
      <c r="G42" s="45"/>
      <c r="H42" s="45"/>
      <c r="I42" s="46"/>
      <c r="J42" s="47"/>
      <c r="K42" s="48"/>
      <c r="L42" s="49"/>
      <c r="M42" s="50">
        <f>M41-((G42+I42)*data!$B$22+(H42+J42)*data!$B$23)/100+L42</f>
        <v>50.039999999999992</v>
      </c>
      <c r="N42" s="51">
        <f>WEEKDAY($A41,2)</f>
        <v>7</v>
      </c>
      <c r="O42" s="52"/>
      <c r="P42" s="41"/>
      <c r="Q42" s="53"/>
      <c r="R42" s="41"/>
      <c r="S42" s="31"/>
      <c r="T42" s="31"/>
      <c r="U42" s="31"/>
      <c r="V42" s="31"/>
      <c r="W42" s="31"/>
      <c r="X42" s="31"/>
      <c r="Y42" s="31"/>
      <c r="Z42" s="31"/>
    </row>
    <row r="43" spans="1:26" s="43" customFormat="1" ht="11.25" x14ac:dyDescent="0.2">
      <c r="A43" s="164">
        <f>A41+1</f>
        <v>41078</v>
      </c>
      <c r="B43" s="170"/>
      <c r="C43" s="170"/>
      <c r="D43" s="171"/>
      <c r="E43" s="31"/>
      <c r="F43" s="44">
        <f t="shared" si="0"/>
        <v>58440</v>
      </c>
      <c r="G43" s="45"/>
      <c r="H43" s="45"/>
      <c r="I43" s="46"/>
      <c r="J43" s="47"/>
      <c r="K43" s="48"/>
      <c r="L43" s="49"/>
      <c r="M43" s="50">
        <f>M42-((G43+I43)*data!$B$22+(H43+J43)*data!$B$23)/100+L43</f>
        <v>50.039999999999992</v>
      </c>
      <c r="N43" s="51">
        <f>WEEKDAY($A43,2)</f>
        <v>1</v>
      </c>
      <c r="O43" s="52"/>
      <c r="P43" s="41"/>
      <c r="Q43" s="53"/>
      <c r="R43" s="41"/>
      <c r="S43" s="31"/>
      <c r="T43" s="31"/>
      <c r="U43" s="31"/>
      <c r="V43" s="31"/>
      <c r="W43" s="31"/>
      <c r="X43" s="31"/>
      <c r="Y43" s="31"/>
      <c r="Z43" s="31"/>
    </row>
    <row r="44" spans="1:26" s="43" customFormat="1" ht="11.25" x14ac:dyDescent="0.2">
      <c r="A44" s="164"/>
      <c r="B44" s="170"/>
      <c r="C44" s="170"/>
      <c r="D44" s="171"/>
      <c r="E44" s="31"/>
      <c r="F44" s="44">
        <f t="shared" si="0"/>
        <v>58440</v>
      </c>
      <c r="G44" s="45"/>
      <c r="H44" s="45"/>
      <c r="I44" s="46"/>
      <c r="J44" s="47"/>
      <c r="K44" s="48"/>
      <c r="L44" s="49"/>
      <c r="M44" s="50">
        <f>M43-((G44+I44)*data!$B$22+(H44+J44)*data!$B$23)/100+L44</f>
        <v>50.039999999999992</v>
      </c>
      <c r="N44" s="51">
        <f>WEEKDAY($A43,2)</f>
        <v>1</v>
      </c>
      <c r="O44" s="52"/>
      <c r="P44" s="41"/>
      <c r="Q44" s="53"/>
      <c r="R44" s="41"/>
      <c r="S44" s="31"/>
      <c r="T44" s="31"/>
      <c r="U44" s="31"/>
      <c r="V44" s="31"/>
      <c r="W44" s="31"/>
      <c r="X44" s="31"/>
      <c r="Y44" s="31"/>
      <c r="Z44" s="31"/>
    </row>
    <row r="45" spans="1:26" s="43" customFormat="1" ht="11.25" x14ac:dyDescent="0.2">
      <c r="A45" s="164">
        <f>A43+1</f>
        <v>41079</v>
      </c>
      <c r="B45" s="165"/>
      <c r="C45" s="165"/>
      <c r="D45" s="166"/>
      <c r="E45" s="31"/>
      <c r="F45" s="44">
        <f t="shared" si="0"/>
        <v>58440</v>
      </c>
      <c r="G45" s="45"/>
      <c r="H45" s="45"/>
      <c r="I45" s="46"/>
      <c r="J45" s="47"/>
      <c r="K45" s="48"/>
      <c r="L45" s="49"/>
      <c r="M45" s="50">
        <f>M44-((G45+I45)*data!$B$22+(H45+J45)*data!$B$23)/100+L45</f>
        <v>50.039999999999992</v>
      </c>
      <c r="N45" s="51">
        <f>WEEKDAY($A45,2)</f>
        <v>2</v>
      </c>
      <c r="O45" s="52"/>
      <c r="P45" s="41"/>
      <c r="Q45" s="53"/>
      <c r="R45" s="41"/>
      <c r="S45" s="31"/>
      <c r="T45" s="31"/>
      <c r="U45" s="31"/>
      <c r="V45" s="31"/>
      <c r="W45" s="31"/>
      <c r="X45" s="31"/>
      <c r="Y45" s="31"/>
      <c r="Z45" s="31"/>
    </row>
    <row r="46" spans="1:26" s="43" customFormat="1" ht="11.25" x14ac:dyDescent="0.2">
      <c r="A46" s="164"/>
      <c r="B46" s="170"/>
      <c r="C46" s="170"/>
      <c r="D46" s="171"/>
      <c r="E46" s="31"/>
      <c r="F46" s="44">
        <f t="shared" si="0"/>
        <v>58440</v>
      </c>
      <c r="G46" s="45"/>
      <c r="H46" s="45"/>
      <c r="I46" s="46"/>
      <c r="J46" s="47"/>
      <c r="K46" s="48"/>
      <c r="L46" s="49"/>
      <c r="M46" s="50">
        <f>M45-((G46+I46)*data!$B$22+(H46+J46)*data!$B$23)/100+L46</f>
        <v>50.039999999999992</v>
      </c>
      <c r="N46" s="51">
        <f>WEEKDAY($A45,2)</f>
        <v>2</v>
      </c>
      <c r="O46" s="52"/>
      <c r="P46" s="41"/>
      <c r="Q46" s="53"/>
      <c r="R46" s="41"/>
      <c r="S46" s="31"/>
      <c r="T46" s="31"/>
      <c r="U46" s="31"/>
      <c r="V46" s="31"/>
      <c r="W46" s="31"/>
      <c r="X46" s="31"/>
      <c r="Y46" s="31"/>
      <c r="Z46" s="31"/>
    </row>
    <row r="47" spans="1:26" s="43" customFormat="1" ht="11.25" x14ac:dyDescent="0.2">
      <c r="A47" s="164">
        <f>A45+1</f>
        <v>41080</v>
      </c>
      <c r="B47" s="165"/>
      <c r="C47" s="165"/>
      <c r="D47" s="166"/>
      <c r="E47" s="31"/>
      <c r="F47" s="44">
        <f t="shared" si="0"/>
        <v>58440</v>
      </c>
      <c r="G47" s="45"/>
      <c r="H47" s="45"/>
      <c r="I47" s="46"/>
      <c r="J47" s="47"/>
      <c r="K47" s="48"/>
      <c r="L47" s="49"/>
      <c r="M47" s="50">
        <f>M46-((G47+I47)*data!$B$22+(H47+J47)*data!$B$23)/100+L47</f>
        <v>50.039999999999992</v>
      </c>
      <c r="N47" s="51">
        <f>WEEKDAY($A47,2)</f>
        <v>3</v>
      </c>
      <c r="O47" s="52"/>
      <c r="P47" s="41"/>
      <c r="Q47" s="53"/>
      <c r="R47" s="41"/>
      <c r="S47" s="31"/>
      <c r="T47" s="31"/>
      <c r="U47" s="31"/>
      <c r="V47" s="31"/>
      <c r="W47" s="31"/>
      <c r="X47" s="31"/>
      <c r="Y47" s="31"/>
      <c r="Z47" s="31"/>
    </row>
    <row r="48" spans="1:26" s="43" customFormat="1" ht="11.25" x14ac:dyDescent="0.2">
      <c r="A48" s="164"/>
      <c r="B48" s="170"/>
      <c r="C48" s="170"/>
      <c r="D48" s="171"/>
      <c r="E48" s="31"/>
      <c r="F48" s="44">
        <f t="shared" si="0"/>
        <v>58440</v>
      </c>
      <c r="G48" s="45"/>
      <c r="H48" s="45"/>
      <c r="I48" s="46"/>
      <c r="J48" s="47"/>
      <c r="K48" s="48"/>
      <c r="L48" s="49"/>
      <c r="M48" s="50">
        <f>M47-((G48+I48)*data!$B$22+(H48+J48)*data!$B$23)/100+L48</f>
        <v>50.039999999999992</v>
      </c>
      <c r="N48" s="51">
        <f>WEEKDAY($A47,2)</f>
        <v>3</v>
      </c>
      <c r="O48" s="52"/>
      <c r="P48" s="41"/>
      <c r="Q48" s="53"/>
      <c r="R48" s="41"/>
      <c r="S48" s="31"/>
      <c r="T48" s="31"/>
      <c r="U48" s="31"/>
      <c r="V48" s="31"/>
      <c r="W48" s="31"/>
      <c r="X48" s="31"/>
      <c r="Y48" s="31"/>
      <c r="Z48" s="31"/>
    </row>
    <row r="49" spans="1:26" s="43" customFormat="1" ht="11.25" x14ac:dyDescent="0.2">
      <c r="A49" s="164">
        <f>A47+1</f>
        <v>41081</v>
      </c>
      <c r="B49" s="165"/>
      <c r="C49" s="165"/>
      <c r="D49" s="166"/>
      <c r="E49" s="31"/>
      <c r="F49" s="44">
        <f t="shared" si="0"/>
        <v>58440</v>
      </c>
      <c r="G49" s="45"/>
      <c r="H49" s="45"/>
      <c r="I49" s="46"/>
      <c r="J49" s="47"/>
      <c r="K49" s="48"/>
      <c r="L49" s="49"/>
      <c r="M49" s="50">
        <f>M48-((G49+I49)*data!$B$22+(H49+J49)*data!$B$23)/100+L49</f>
        <v>50.039999999999992</v>
      </c>
      <c r="N49" s="51">
        <f>WEEKDAY($A49,2)</f>
        <v>4</v>
      </c>
      <c r="O49" s="52"/>
      <c r="P49" s="41"/>
      <c r="Q49" s="53"/>
      <c r="R49" s="41"/>
      <c r="S49" s="31"/>
      <c r="T49" s="31"/>
      <c r="U49" s="31"/>
      <c r="V49" s="31"/>
      <c r="W49" s="31"/>
      <c r="X49" s="31"/>
      <c r="Y49" s="31"/>
      <c r="Z49" s="31"/>
    </row>
    <row r="50" spans="1:26" s="43" customFormat="1" ht="11.25" x14ac:dyDescent="0.2">
      <c r="A50" s="164"/>
      <c r="B50" s="170"/>
      <c r="C50" s="170"/>
      <c r="D50" s="171"/>
      <c r="E50" s="31"/>
      <c r="F50" s="44">
        <f t="shared" si="0"/>
        <v>58440</v>
      </c>
      <c r="G50" s="45"/>
      <c r="H50" s="45"/>
      <c r="I50" s="46"/>
      <c r="J50" s="47"/>
      <c r="K50" s="48"/>
      <c r="L50" s="49"/>
      <c r="M50" s="50">
        <f>M49-((G50+I50)*data!$B$22+(H50+J50)*data!$B$23)/100+L50</f>
        <v>50.039999999999992</v>
      </c>
      <c r="N50" s="51">
        <f>WEEKDAY($A49,2)</f>
        <v>4</v>
      </c>
      <c r="O50" s="52"/>
      <c r="P50" s="41"/>
      <c r="Q50" s="53"/>
      <c r="R50" s="41"/>
      <c r="S50" s="31"/>
      <c r="T50" s="31"/>
      <c r="U50" s="31"/>
      <c r="V50" s="31"/>
      <c r="W50" s="31"/>
      <c r="X50" s="31"/>
      <c r="Y50" s="31"/>
      <c r="Z50" s="31"/>
    </row>
    <row r="51" spans="1:26" s="43" customFormat="1" ht="11.25" x14ac:dyDescent="0.2">
      <c r="A51" s="164">
        <f>A49+1</f>
        <v>41082</v>
      </c>
      <c r="B51" s="165"/>
      <c r="C51" s="165"/>
      <c r="D51" s="166"/>
      <c r="E51" s="31"/>
      <c r="F51" s="44">
        <f t="shared" si="0"/>
        <v>58440</v>
      </c>
      <c r="G51" s="45"/>
      <c r="H51" s="45"/>
      <c r="I51" s="46"/>
      <c r="J51" s="47"/>
      <c r="K51" s="48"/>
      <c r="L51" s="49"/>
      <c r="M51" s="50">
        <f>M50-((G51+I51)*data!$B$22+(H51+J51)*data!$B$23)/100+L51</f>
        <v>50.039999999999992</v>
      </c>
      <c r="N51" s="51">
        <f>WEEKDAY($A51,2)</f>
        <v>5</v>
      </c>
      <c r="O51" s="52"/>
      <c r="P51" s="41"/>
      <c r="Q51" s="53"/>
      <c r="R51" s="41"/>
      <c r="S51" s="31"/>
      <c r="T51" s="31"/>
      <c r="U51" s="31"/>
      <c r="V51" s="31"/>
      <c r="W51" s="31"/>
      <c r="X51" s="31"/>
      <c r="Y51" s="31"/>
      <c r="Z51" s="31"/>
    </row>
    <row r="52" spans="1:26" s="43" customFormat="1" ht="11.25" x14ac:dyDescent="0.2">
      <c r="A52" s="164"/>
      <c r="B52" s="170"/>
      <c r="C52" s="170"/>
      <c r="D52" s="171"/>
      <c r="E52" s="31"/>
      <c r="F52" s="44">
        <f t="shared" si="0"/>
        <v>58440</v>
      </c>
      <c r="G52" s="45"/>
      <c r="H52" s="45"/>
      <c r="I52" s="46"/>
      <c r="J52" s="47"/>
      <c r="K52" s="48"/>
      <c r="L52" s="49"/>
      <c r="M52" s="50">
        <f>M51-((G52+I52)*data!$B$22+(H52+J52)*data!$B$23)/100+L52</f>
        <v>50.039999999999992</v>
      </c>
      <c r="N52" s="51">
        <f>WEEKDAY($A51,2)</f>
        <v>5</v>
      </c>
      <c r="O52" s="52"/>
      <c r="P52" s="41"/>
      <c r="Q52" s="53"/>
      <c r="R52" s="41"/>
      <c r="S52" s="31"/>
      <c r="T52" s="31"/>
      <c r="U52" s="31"/>
      <c r="V52" s="31"/>
      <c r="W52" s="31"/>
      <c r="X52" s="31"/>
      <c r="Y52" s="31"/>
      <c r="Z52" s="31"/>
    </row>
    <row r="53" spans="1:26" s="43" customFormat="1" ht="11.25" x14ac:dyDescent="0.2">
      <c r="A53" s="164">
        <f>A51+1</f>
        <v>41083</v>
      </c>
      <c r="B53" s="165"/>
      <c r="C53" s="165"/>
      <c r="D53" s="166"/>
      <c r="E53" s="31"/>
      <c r="F53" s="44">
        <f t="shared" si="0"/>
        <v>58440</v>
      </c>
      <c r="G53" s="45"/>
      <c r="H53" s="45"/>
      <c r="I53" s="46"/>
      <c r="J53" s="47"/>
      <c r="K53" s="48"/>
      <c r="L53" s="49"/>
      <c r="M53" s="50">
        <f>M52-((G53+I53)*data!$B$22+(H53+J53)*data!$B$23)/100+L53</f>
        <v>50.039999999999992</v>
      </c>
      <c r="N53" s="51">
        <f>WEEKDAY($A53,2)</f>
        <v>6</v>
      </c>
      <c r="O53" s="52"/>
      <c r="P53" s="41"/>
      <c r="Q53" s="53"/>
      <c r="R53" s="41"/>
      <c r="S53" s="31"/>
      <c r="T53" s="31"/>
      <c r="U53" s="31"/>
      <c r="V53" s="31"/>
      <c r="W53" s="31"/>
      <c r="X53" s="31"/>
      <c r="Y53" s="31"/>
      <c r="Z53" s="31"/>
    </row>
    <row r="54" spans="1:26" s="43" customFormat="1" ht="11.25" x14ac:dyDescent="0.2">
      <c r="A54" s="164"/>
      <c r="B54" s="170"/>
      <c r="C54" s="170"/>
      <c r="D54" s="171"/>
      <c r="E54" s="31"/>
      <c r="F54" s="44">
        <f t="shared" si="0"/>
        <v>58440</v>
      </c>
      <c r="G54" s="45"/>
      <c r="H54" s="45"/>
      <c r="I54" s="46"/>
      <c r="J54" s="47"/>
      <c r="K54" s="48"/>
      <c r="L54" s="49"/>
      <c r="M54" s="50">
        <f>M53-((G54+I54)*data!$B$22+(H54+J54)*data!$B$23)/100+L54</f>
        <v>50.039999999999992</v>
      </c>
      <c r="N54" s="51">
        <f>WEEKDAY($A53,2)</f>
        <v>6</v>
      </c>
      <c r="O54" s="52"/>
      <c r="P54" s="41"/>
      <c r="Q54" s="53"/>
      <c r="R54" s="41"/>
      <c r="S54" s="31"/>
      <c r="T54" s="31"/>
      <c r="U54" s="31"/>
      <c r="V54" s="31"/>
      <c r="W54" s="31"/>
      <c r="X54" s="31"/>
      <c r="Y54" s="31"/>
      <c r="Z54" s="31"/>
    </row>
    <row r="55" spans="1:26" s="43" customFormat="1" ht="11.25" x14ac:dyDescent="0.2">
      <c r="A55" s="164">
        <f>A53+1</f>
        <v>41084</v>
      </c>
      <c r="B55" s="170"/>
      <c r="C55" s="170"/>
      <c r="D55" s="171"/>
      <c r="E55" s="31"/>
      <c r="F55" s="44">
        <f t="shared" si="0"/>
        <v>58440</v>
      </c>
      <c r="G55" s="45"/>
      <c r="H55" s="45"/>
      <c r="I55" s="46"/>
      <c r="J55" s="47"/>
      <c r="K55" s="48"/>
      <c r="L55" s="49"/>
      <c r="M55" s="50">
        <f>M54-((G55+I55)*data!$B$22+(H55+J55)*data!$B$23)/100+L55</f>
        <v>50.039999999999992</v>
      </c>
      <c r="N55" s="51">
        <f>WEEKDAY($A55,2)</f>
        <v>7</v>
      </c>
      <c r="O55" s="52"/>
      <c r="P55" s="41"/>
      <c r="Q55" s="53"/>
      <c r="R55" s="41"/>
      <c r="S55" s="31"/>
      <c r="T55" s="31"/>
      <c r="U55" s="31"/>
      <c r="V55" s="31"/>
      <c r="W55" s="31"/>
      <c r="X55" s="31"/>
      <c r="Y55" s="31"/>
      <c r="Z55" s="31"/>
    </row>
    <row r="56" spans="1:26" s="43" customFormat="1" ht="11.25" x14ac:dyDescent="0.2">
      <c r="A56" s="164"/>
      <c r="B56" s="170"/>
      <c r="C56" s="170"/>
      <c r="D56" s="171"/>
      <c r="E56" s="31"/>
      <c r="F56" s="44">
        <f t="shared" si="0"/>
        <v>58440</v>
      </c>
      <c r="G56" s="45"/>
      <c r="H56" s="45"/>
      <c r="I56" s="46"/>
      <c r="J56" s="47"/>
      <c r="K56" s="48"/>
      <c r="L56" s="49"/>
      <c r="M56" s="50">
        <f>M55-((G56+I56)*data!$B$22+(H56+J56)*data!$B$23)/100+L56</f>
        <v>50.039999999999992</v>
      </c>
      <c r="N56" s="51">
        <f>WEEKDAY($A55,2)</f>
        <v>7</v>
      </c>
      <c r="O56" s="52"/>
      <c r="P56" s="41"/>
      <c r="Q56" s="53"/>
      <c r="R56" s="41"/>
      <c r="S56" s="31"/>
      <c r="T56" s="31"/>
      <c r="U56" s="31"/>
      <c r="V56" s="31"/>
      <c r="W56" s="31"/>
      <c r="X56" s="31"/>
      <c r="Y56" s="31"/>
      <c r="Z56" s="31"/>
    </row>
    <row r="57" spans="1:26" s="43" customFormat="1" ht="11.25" x14ac:dyDescent="0.2">
      <c r="A57" s="164">
        <f>A55+1</f>
        <v>41085</v>
      </c>
      <c r="B57" s="170"/>
      <c r="C57" s="170"/>
      <c r="D57" s="171"/>
      <c r="E57" s="31"/>
      <c r="F57" s="44">
        <f t="shared" si="0"/>
        <v>58440</v>
      </c>
      <c r="G57" s="45"/>
      <c r="H57" s="45"/>
      <c r="I57" s="46"/>
      <c r="J57" s="47"/>
      <c r="K57" s="48"/>
      <c r="L57" s="49"/>
      <c r="M57" s="50">
        <f>M56-((G57+I57)*data!$B$22+(H57+J57)*data!$B$23)/100+L57</f>
        <v>50.039999999999992</v>
      </c>
      <c r="N57" s="51">
        <f>WEEKDAY($A57,2)</f>
        <v>1</v>
      </c>
      <c r="O57" s="52"/>
      <c r="P57" s="41"/>
      <c r="Q57" s="53"/>
      <c r="R57" s="41"/>
      <c r="S57" s="31"/>
      <c r="T57" s="31"/>
      <c r="U57" s="31"/>
      <c r="V57" s="31"/>
      <c r="W57" s="31"/>
      <c r="X57" s="31"/>
      <c r="Y57" s="31"/>
      <c r="Z57" s="31"/>
    </row>
    <row r="58" spans="1:26" s="43" customFormat="1" ht="11.25" x14ac:dyDescent="0.2">
      <c r="A58" s="164"/>
      <c r="B58" s="170"/>
      <c r="C58" s="170"/>
      <c r="D58" s="171"/>
      <c r="E58" s="31"/>
      <c r="F58" s="44">
        <f t="shared" si="0"/>
        <v>58440</v>
      </c>
      <c r="G58" s="45"/>
      <c r="H58" s="45"/>
      <c r="I58" s="46"/>
      <c r="J58" s="47"/>
      <c r="K58" s="48"/>
      <c r="L58" s="49"/>
      <c r="M58" s="50">
        <f>M57-((G58+I58)*data!$B$22+(H58+J58)*data!$B$23)/100+L58</f>
        <v>50.039999999999992</v>
      </c>
      <c r="N58" s="51">
        <f>WEEKDAY($A57,2)</f>
        <v>1</v>
      </c>
      <c r="O58" s="52"/>
      <c r="P58" s="41"/>
      <c r="Q58" s="53"/>
      <c r="R58" s="41"/>
      <c r="S58" s="31"/>
      <c r="T58" s="31"/>
      <c r="U58" s="31"/>
      <c r="V58" s="31"/>
      <c r="W58" s="31"/>
      <c r="X58" s="31"/>
      <c r="Y58" s="31"/>
      <c r="Z58" s="31"/>
    </row>
    <row r="59" spans="1:26" s="43" customFormat="1" ht="11.25" x14ac:dyDescent="0.2">
      <c r="A59" s="164">
        <f>A57+1</f>
        <v>41086</v>
      </c>
      <c r="B59" s="165"/>
      <c r="C59" s="165"/>
      <c r="D59" s="166"/>
      <c r="E59" s="31"/>
      <c r="F59" s="44">
        <f t="shared" si="0"/>
        <v>58440</v>
      </c>
      <c r="G59" s="45"/>
      <c r="H59" s="45"/>
      <c r="I59" s="46"/>
      <c r="J59" s="47"/>
      <c r="K59" s="48"/>
      <c r="L59" s="49"/>
      <c r="M59" s="50">
        <f>M58-((G59+I59)*data!$B$22+(H59+J59)*data!$B$23)/100+L59</f>
        <v>50.039999999999992</v>
      </c>
      <c r="N59" s="51">
        <f>WEEKDAY($A59,2)</f>
        <v>2</v>
      </c>
      <c r="O59" s="52"/>
      <c r="P59" s="41"/>
      <c r="Q59" s="53"/>
      <c r="R59" s="41"/>
      <c r="S59" s="31"/>
      <c r="T59" s="31"/>
      <c r="U59" s="31"/>
      <c r="V59" s="31"/>
      <c r="W59" s="31"/>
      <c r="X59" s="31"/>
      <c r="Y59" s="31"/>
      <c r="Z59" s="31"/>
    </row>
    <row r="60" spans="1:26" s="43" customFormat="1" ht="11.25" x14ac:dyDescent="0.2">
      <c r="A60" s="164"/>
      <c r="B60" s="170"/>
      <c r="C60" s="170"/>
      <c r="D60" s="171"/>
      <c r="E60" s="31"/>
      <c r="F60" s="44">
        <f t="shared" si="0"/>
        <v>58440</v>
      </c>
      <c r="G60" s="45"/>
      <c r="H60" s="45"/>
      <c r="I60" s="46"/>
      <c r="J60" s="47"/>
      <c r="K60" s="48"/>
      <c r="L60" s="49"/>
      <c r="M60" s="50">
        <f>M59-((G60+I60)*data!$B$22+(H60+J60)*data!$B$23)/100+L60</f>
        <v>50.039999999999992</v>
      </c>
      <c r="N60" s="51">
        <f>WEEKDAY($A59,2)</f>
        <v>2</v>
      </c>
      <c r="O60" s="52"/>
      <c r="P60" s="41"/>
      <c r="Q60" s="53"/>
      <c r="R60" s="41"/>
      <c r="S60" s="31"/>
      <c r="T60" s="31"/>
      <c r="U60" s="31"/>
      <c r="V60" s="31"/>
      <c r="W60" s="31"/>
      <c r="X60" s="31"/>
      <c r="Y60" s="31"/>
      <c r="Z60" s="31"/>
    </row>
    <row r="61" spans="1:26" s="43" customFormat="1" ht="11.25" x14ac:dyDescent="0.2">
      <c r="A61" s="164">
        <f>A59+1</f>
        <v>41087</v>
      </c>
      <c r="B61" s="165"/>
      <c r="C61" s="165"/>
      <c r="D61" s="166"/>
      <c r="E61" s="31"/>
      <c r="F61" s="44">
        <f t="shared" si="0"/>
        <v>58440</v>
      </c>
      <c r="G61" s="45"/>
      <c r="H61" s="45"/>
      <c r="I61" s="46"/>
      <c r="J61" s="47"/>
      <c r="K61" s="48"/>
      <c r="L61" s="49"/>
      <c r="M61" s="50">
        <f>M60-((G61+I61)*data!$B$22+(H61+J61)*data!$B$23)/100+L61</f>
        <v>50.039999999999992</v>
      </c>
      <c r="N61" s="51">
        <f>WEEKDAY($A61,2)</f>
        <v>3</v>
      </c>
      <c r="O61" s="52"/>
      <c r="P61" s="41"/>
      <c r="Q61" s="53"/>
      <c r="R61" s="41"/>
      <c r="S61" s="31"/>
      <c r="T61" s="31"/>
      <c r="U61" s="31"/>
      <c r="V61" s="31"/>
      <c r="W61" s="31"/>
      <c r="X61" s="31"/>
      <c r="Y61" s="31"/>
      <c r="Z61" s="31"/>
    </row>
    <row r="62" spans="1:26" s="43" customFormat="1" ht="11.25" x14ac:dyDescent="0.2">
      <c r="A62" s="164"/>
      <c r="B62" s="170"/>
      <c r="C62" s="170"/>
      <c r="D62" s="171"/>
      <c r="E62" s="31"/>
      <c r="F62" s="44">
        <f t="shared" si="0"/>
        <v>58440</v>
      </c>
      <c r="G62" s="45"/>
      <c r="H62" s="45"/>
      <c r="I62" s="46"/>
      <c r="J62" s="47"/>
      <c r="K62" s="48"/>
      <c r="L62" s="49"/>
      <c r="M62" s="50">
        <f>M61-((G62+I62)*data!$B$22+(H62+J62)*data!$B$23)/100+L62</f>
        <v>50.039999999999992</v>
      </c>
      <c r="N62" s="51">
        <f>WEEKDAY($A61,2)</f>
        <v>3</v>
      </c>
      <c r="O62" s="52"/>
      <c r="P62" s="41"/>
      <c r="Q62" s="53"/>
      <c r="R62" s="41"/>
      <c r="S62" s="31"/>
      <c r="T62" s="31"/>
      <c r="U62" s="31"/>
      <c r="V62" s="31"/>
      <c r="W62" s="31"/>
      <c r="X62" s="31"/>
      <c r="Y62" s="31"/>
      <c r="Z62" s="31"/>
    </row>
    <row r="63" spans="1:26" s="43" customFormat="1" ht="11.25" x14ac:dyDescent="0.2">
      <c r="A63" s="164">
        <f>A61+1</f>
        <v>41088</v>
      </c>
      <c r="B63" s="165"/>
      <c r="C63" s="165"/>
      <c r="D63" s="166"/>
      <c r="E63" s="31"/>
      <c r="F63" s="44">
        <f t="shared" si="0"/>
        <v>58440</v>
      </c>
      <c r="G63" s="114"/>
      <c r="H63" s="45"/>
      <c r="I63" s="46"/>
      <c r="J63" s="47"/>
      <c r="K63" s="48"/>
      <c r="L63" s="49"/>
      <c r="M63" s="50">
        <f>M62-((G63+I63)*data!$B$22+(H63+J63)*data!$B$23)/100+L63</f>
        <v>50.039999999999992</v>
      </c>
      <c r="N63" s="51">
        <f>WEEKDAY($A63,2)</f>
        <v>4</v>
      </c>
      <c r="O63" s="52"/>
      <c r="P63" s="41"/>
      <c r="Q63" s="53"/>
      <c r="R63" s="41"/>
      <c r="S63" s="31"/>
      <c r="T63" s="31"/>
      <c r="U63" s="31"/>
      <c r="V63" s="31"/>
      <c r="W63" s="31"/>
      <c r="X63" s="31"/>
      <c r="Y63" s="31"/>
      <c r="Z63" s="31"/>
    </row>
    <row r="64" spans="1:26" s="43" customFormat="1" ht="11.25" x14ac:dyDescent="0.2">
      <c r="A64" s="164"/>
      <c r="B64" s="170"/>
      <c r="C64" s="170"/>
      <c r="D64" s="171"/>
      <c r="E64" s="31"/>
      <c r="F64" s="44">
        <f t="shared" si="0"/>
        <v>58440</v>
      </c>
      <c r="G64" s="45"/>
      <c r="H64" s="45"/>
      <c r="I64" s="46"/>
      <c r="J64" s="47"/>
      <c r="K64" s="48"/>
      <c r="L64" s="49"/>
      <c r="M64" s="50">
        <f>M63-((G64+I64)*data!$B$22+(H64+J64)*data!$B$23)/100+L64</f>
        <v>50.039999999999992</v>
      </c>
      <c r="N64" s="51">
        <f>WEEKDAY($A63,2)</f>
        <v>4</v>
      </c>
      <c r="O64" s="52"/>
      <c r="P64" s="41"/>
      <c r="Q64" s="53"/>
      <c r="R64" s="41"/>
      <c r="S64" s="31"/>
      <c r="T64" s="31"/>
      <c r="U64" s="31"/>
      <c r="V64" s="31"/>
      <c r="W64" s="31"/>
      <c r="X64" s="31"/>
      <c r="Y64" s="31"/>
      <c r="Z64" s="31"/>
    </row>
    <row r="65" spans="1:26" s="43" customFormat="1" ht="11.25" x14ac:dyDescent="0.2">
      <c r="A65" s="164">
        <f>IF(MONTH(A63+1)=MONTH($L$1),A63+1," ")</f>
        <v>41089</v>
      </c>
      <c r="B65" s="165"/>
      <c r="C65" s="165"/>
      <c r="D65" s="166"/>
      <c r="E65" s="31"/>
      <c r="F65" s="44">
        <f t="shared" si="0"/>
        <v>58440</v>
      </c>
      <c r="G65" s="45"/>
      <c r="H65" s="45"/>
      <c r="I65" s="46"/>
      <c r="J65" s="47"/>
      <c r="K65" s="48"/>
      <c r="L65" s="49"/>
      <c r="M65" s="50">
        <f>M64-((G65+I65)*data!$B$22+(H65+J65)*data!$B$23)/100+L65</f>
        <v>50.039999999999992</v>
      </c>
      <c r="N65" s="51">
        <f>WEEKDAY($A65,2)</f>
        <v>5</v>
      </c>
      <c r="O65" s="52"/>
      <c r="P65" s="41"/>
      <c r="Q65" s="53"/>
      <c r="R65" s="41"/>
      <c r="S65" s="31"/>
      <c r="T65" s="31"/>
      <c r="U65" s="31"/>
      <c r="V65" s="31"/>
      <c r="W65" s="31"/>
      <c r="X65" s="31"/>
      <c r="Y65" s="31"/>
      <c r="Z65" s="31"/>
    </row>
    <row r="66" spans="1:26" s="43" customFormat="1" ht="11.25" x14ac:dyDescent="0.2">
      <c r="A66" s="164"/>
      <c r="B66" s="170"/>
      <c r="C66" s="170"/>
      <c r="D66" s="171"/>
      <c r="E66" s="31"/>
      <c r="F66" s="44">
        <f t="shared" si="0"/>
        <v>58440</v>
      </c>
      <c r="G66" s="45"/>
      <c r="H66" s="45"/>
      <c r="I66" s="46"/>
      <c r="J66" s="47"/>
      <c r="K66" s="48"/>
      <c r="L66" s="49"/>
      <c r="M66" s="50">
        <f>M65-((G66+I66)*data!$B$22+(H66+J66)*data!$B$23)/100+L66</f>
        <v>50.039999999999992</v>
      </c>
      <c r="N66" s="51">
        <f>WEEKDAY($A65,2)</f>
        <v>5</v>
      </c>
      <c r="O66" s="52"/>
      <c r="P66" s="41"/>
      <c r="Q66" s="53"/>
      <c r="R66" s="41"/>
      <c r="S66" s="31"/>
      <c r="T66" s="31"/>
      <c r="U66" s="31"/>
      <c r="V66" s="31"/>
      <c r="W66" s="31"/>
      <c r="X66" s="31"/>
      <c r="Y66" s="31"/>
      <c r="Z66" s="31"/>
    </row>
    <row r="67" spans="1:26" s="43" customFormat="1" ht="11.25" x14ac:dyDescent="0.2">
      <c r="A67" s="164">
        <f>IF(MONTH(A63+2)=MONTH($L$1),A63+2," ")</f>
        <v>41090</v>
      </c>
      <c r="B67" s="165"/>
      <c r="C67" s="165"/>
      <c r="D67" s="166"/>
      <c r="E67" s="31"/>
      <c r="F67" s="44">
        <f t="shared" si="0"/>
        <v>58440</v>
      </c>
      <c r="G67" s="45"/>
      <c r="H67" s="45"/>
      <c r="I67" s="46"/>
      <c r="J67" s="47"/>
      <c r="K67" s="48"/>
      <c r="L67" s="49"/>
      <c r="M67" s="50">
        <f>M66-((G67+I67)*data!$B$22+(H67+J67)*data!$B$23)/100+L67</f>
        <v>50.039999999999992</v>
      </c>
      <c r="N67" s="51">
        <f>WEEKDAY($A67,2)</f>
        <v>6</v>
      </c>
      <c r="O67" s="52"/>
      <c r="P67" s="41"/>
      <c r="Q67" s="53"/>
      <c r="R67" s="41"/>
      <c r="S67" s="31"/>
      <c r="T67" s="31"/>
      <c r="U67" s="31"/>
      <c r="V67" s="31"/>
      <c r="W67" s="31"/>
      <c r="X67" s="31"/>
      <c r="Y67" s="31"/>
      <c r="Z67" s="31"/>
    </row>
    <row r="68" spans="1:26" s="43" customFormat="1" ht="11.25" x14ac:dyDescent="0.2">
      <c r="A68" s="164"/>
      <c r="B68" s="170"/>
      <c r="C68" s="170"/>
      <c r="D68" s="171"/>
      <c r="E68" s="31"/>
      <c r="F68" s="44">
        <f t="shared" si="0"/>
        <v>58440</v>
      </c>
      <c r="G68" s="45"/>
      <c r="H68" s="45"/>
      <c r="I68" s="46"/>
      <c r="J68" s="47"/>
      <c r="K68" s="48"/>
      <c r="L68" s="49"/>
      <c r="M68" s="50">
        <f>M67-((G68+I68)*data!$B$22+(H68+J68)*data!$B$23)/100+L68</f>
        <v>50.039999999999992</v>
      </c>
      <c r="N68" s="51">
        <f>WEEKDAY($A67,2)</f>
        <v>6</v>
      </c>
      <c r="O68" s="52"/>
      <c r="P68" s="41"/>
      <c r="Q68" s="53"/>
      <c r="R68" s="41"/>
      <c r="S68" s="31"/>
      <c r="T68" s="31"/>
      <c r="U68" s="31"/>
      <c r="V68" s="31"/>
      <c r="W68" s="31"/>
      <c r="X68" s="31"/>
      <c r="Y68" s="31"/>
      <c r="Z68" s="31"/>
    </row>
    <row r="69" spans="1:26" s="43" customFormat="1" ht="11.25" x14ac:dyDescent="0.2">
      <c r="A69" s="164" t="str">
        <f>IF(MONTH(A63+3)=MONTH($L$1),A63+3," ")</f>
        <v xml:space="preserve"> </v>
      </c>
      <c r="B69" s="170"/>
      <c r="C69" s="170"/>
      <c r="D69" s="171"/>
      <c r="E69" s="31"/>
      <c r="F69" s="44">
        <f t="shared" si="0"/>
        <v>58440</v>
      </c>
      <c r="G69" s="45"/>
      <c r="H69" s="45"/>
      <c r="I69" s="46"/>
      <c r="J69" s="47"/>
      <c r="K69" s="48"/>
      <c r="L69" s="49"/>
      <c r="M69" s="50">
        <f>M68-((G69+I69)*data!$B$22+(H69+J69)*data!$B$23)/100+L69</f>
        <v>50.039999999999992</v>
      </c>
      <c r="N69" s="51" t="e">
        <f>WEEKDAY($A69,2)</f>
        <v>#VALUE!</v>
      </c>
      <c r="O69" s="52"/>
      <c r="P69" s="41"/>
      <c r="Q69" s="53"/>
      <c r="R69" s="41"/>
      <c r="S69" s="31"/>
      <c r="T69" s="31"/>
      <c r="U69" s="31"/>
      <c r="V69" s="31"/>
      <c r="W69" s="31"/>
      <c r="X69" s="31"/>
      <c r="Y69" s="31"/>
      <c r="Z69" s="31"/>
    </row>
    <row r="70" spans="1:26" s="43" customFormat="1" ht="11.25" x14ac:dyDescent="0.2">
      <c r="A70" s="176"/>
      <c r="B70" s="177"/>
      <c r="C70" s="177"/>
      <c r="D70" s="178"/>
      <c r="E70" s="31"/>
      <c r="F70" s="54">
        <f t="shared" si="0"/>
        <v>58440</v>
      </c>
      <c r="G70" s="55"/>
      <c r="H70" s="55"/>
      <c r="I70" s="56"/>
      <c r="J70" s="57"/>
      <c r="K70" s="48"/>
      <c r="L70" s="58"/>
      <c r="M70" s="59">
        <f>M69-((G70+I70)*data!$B$22+(H70+J70)*data!$B$23)/100+L70</f>
        <v>50.039999999999992</v>
      </c>
      <c r="N70" s="60" t="e">
        <f>WEEKDAY($A69,2)</f>
        <v>#VALUE!</v>
      </c>
      <c r="O70" s="61"/>
      <c r="P70" s="41"/>
      <c r="Q70" s="62"/>
      <c r="R70" s="41"/>
      <c r="S70" s="31"/>
      <c r="T70" s="31"/>
      <c r="U70" s="31"/>
      <c r="V70" s="31"/>
      <c r="W70" s="31"/>
      <c r="X70" s="31"/>
      <c r="Y70" s="31"/>
      <c r="Z70" s="31"/>
    </row>
    <row r="71" spans="1:26" s="43" customFormat="1" ht="11.25" x14ac:dyDescent="0.2">
      <c r="A71" s="63"/>
      <c r="B71" s="63"/>
      <c r="C71" s="63"/>
      <c r="D71" s="31"/>
      <c r="E71" s="31"/>
      <c r="F71" s="64"/>
      <c r="G71" s="64"/>
      <c r="H71" s="64"/>
      <c r="I71" s="64"/>
      <c r="J71" s="64"/>
      <c r="K71" s="31"/>
      <c r="L71" s="65"/>
      <c r="M71" s="65"/>
      <c r="N71" s="31"/>
      <c r="O71" s="31"/>
      <c r="P71" s="31"/>
      <c r="Q71" s="64"/>
      <c r="R71" s="31"/>
      <c r="S71" s="31"/>
      <c r="T71" s="31"/>
      <c r="U71" s="31"/>
      <c r="V71" s="31"/>
      <c r="W71" s="31"/>
      <c r="X71" s="31"/>
      <c r="Y71" s="31"/>
      <c r="Z71" s="31"/>
    </row>
    <row r="72" spans="1:26" s="43" customFormat="1" ht="11.25" x14ac:dyDescent="0.2">
      <c r="A72" s="182" t="s">
        <v>33</v>
      </c>
      <c r="B72" s="183"/>
      <c r="C72" s="66" t="s">
        <v>34</v>
      </c>
      <c r="D72" s="67">
        <f>F9</f>
        <v>58440</v>
      </c>
      <c r="E72" s="31"/>
      <c r="F72" s="186" t="s">
        <v>35</v>
      </c>
      <c r="G72" s="187"/>
      <c r="H72" s="187"/>
      <c r="I72" s="188"/>
      <c r="J72" s="68"/>
      <c r="K72" s="69"/>
      <c r="L72" s="66" t="s">
        <v>36</v>
      </c>
      <c r="M72" s="67">
        <f>M70</f>
        <v>50.039999999999992</v>
      </c>
      <c r="N72" s="31"/>
      <c r="O72" s="31"/>
      <c r="P72" s="31"/>
      <c r="Q72" s="122">
        <f>SUM(Q9:Q70)</f>
        <v>0</v>
      </c>
      <c r="R72" s="70" t="s">
        <v>37</v>
      </c>
      <c r="S72" s="31"/>
      <c r="T72" s="31"/>
      <c r="U72" s="31"/>
      <c r="V72" s="31"/>
      <c r="W72" s="31"/>
      <c r="X72" s="31"/>
      <c r="Y72" s="31"/>
      <c r="Z72" s="31"/>
    </row>
    <row r="73" spans="1:26" s="43" customFormat="1" ht="11.25" x14ac:dyDescent="0.2">
      <c r="A73" s="184"/>
      <c r="B73" s="185"/>
      <c r="C73" s="71" t="s">
        <v>38</v>
      </c>
      <c r="D73" s="72">
        <f>F70+G70+H70+I70+J70</f>
        <v>58440</v>
      </c>
      <c r="E73" s="31"/>
      <c r="F73" s="189" t="s">
        <v>39</v>
      </c>
      <c r="G73" s="190"/>
      <c r="H73" s="190"/>
      <c r="I73" s="191"/>
      <c r="J73" s="68"/>
      <c r="K73" s="69"/>
      <c r="L73" s="66" t="s">
        <v>40</v>
      </c>
      <c r="M73" s="116"/>
      <c r="N73" s="31"/>
      <c r="O73" s="31"/>
      <c r="P73" s="31"/>
      <c r="Q73" s="123">
        <f>taxa*Q72</f>
        <v>0</v>
      </c>
      <c r="R73" s="73" t="s">
        <v>76</v>
      </c>
      <c r="S73" s="31"/>
      <c r="T73" s="31"/>
      <c r="U73" s="31"/>
      <c r="V73" s="31"/>
      <c r="W73" s="31"/>
      <c r="X73" s="31"/>
      <c r="Y73" s="31"/>
      <c r="Z73" s="31"/>
    </row>
    <row r="74" spans="1:26" s="43" customFormat="1" ht="11.25" x14ac:dyDescent="0.2">
      <c r="A74" s="195" t="s">
        <v>41</v>
      </c>
      <c r="B74" s="196"/>
      <c r="C74" s="66" t="s">
        <v>42</v>
      </c>
      <c r="D74" s="67">
        <f>SUM(G9:G70)</f>
        <v>0</v>
      </c>
      <c r="E74" s="31"/>
      <c r="F74" s="192"/>
      <c r="G74" s="193"/>
      <c r="H74" s="193"/>
      <c r="I74" s="194"/>
      <c r="J74" s="74"/>
      <c r="K74" s="75"/>
      <c r="L74" s="76" t="s">
        <v>36</v>
      </c>
      <c r="M74" s="117"/>
      <c r="N74" s="31"/>
      <c r="O74" s="31"/>
      <c r="P74" s="31"/>
      <c r="Q74" s="77"/>
      <c r="R74" s="78"/>
      <c r="S74" s="31"/>
      <c r="T74" s="31"/>
      <c r="U74" s="31"/>
      <c r="V74" s="31"/>
      <c r="W74" s="31"/>
      <c r="X74" s="31"/>
      <c r="Y74" s="31"/>
      <c r="Z74" s="31"/>
    </row>
    <row r="75" spans="1:26" s="43" customFormat="1" ht="11.25" x14ac:dyDescent="0.2">
      <c r="A75" s="197"/>
      <c r="B75" s="198"/>
      <c r="C75" s="79" t="s">
        <v>43</v>
      </c>
      <c r="D75" s="80">
        <f>SUM(H9:H70)</f>
        <v>0</v>
      </c>
      <c r="E75" s="31"/>
      <c r="F75" s="199" t="s">
        <v>44</v>
      </c>
      <c r="G75" s="200"/>
      <c r="H75" s="200"/>
      <c r="I75" s="200"/>
      <c r="J75" s="200"/>
      <c r="K75" s="200"/>
      <c r="L75" s="201"/>
      <c r="M75" s="118"/>
      <c r="N75" s="31"/>
      <c r="O75" s="31"/>
      <c r="P75" s="31"/>
      <c r="Q75" s="122" t="e">
        <f>#REF!+Q72</f>
        <v>#REF!</v>
      </c>
      <c r="R75" s="70" t="s">
        <v>45</v>
      </c>
      <c r="S75" s="31"/>
      <c r="T75" s="31"/>
      <c r="U75" s="31"/>
      <c r="V75" s="31"/>
      <c r="W75" s="31"/>
      <c r="X75" s="31"/>
      <c r="Y75" s="31"/>
      <c r="Z75" s="31"/>
    </row>
    <row r="76" spans="1:26" s="43" customFormat="1" ht="11.25" x14ac:dyDescent="0.2">
      <c r="A76" s="81"/>
      <c r="B76" s="82"/>
      <c r="C76" s="83" t="s">
        <v>46</v>
      </c>
      <c r="D76" s="84">
        <f>SUM(I9:I70)</f>
        <v>0</v>
      </c>
      <c r="E76" s="31"/>
      <c r="F76" s="202" t="s">
        <v>47</v>
      </c>
      <c r="G76" s="203"/>
      <c r="H76" s="203"/>
      <c r="I76" s="204"/>
      <c r="J76" s="205" t="str">
        <f>data!$B$18</f>
        <v>Nafta</v>
      </c>
      <c r="K76" s="206"/>
      <c r="L76" s="206"/>
      <c r="M76" s="207"/>
      <c r="N76" s="31"/>
      <c r="O76" s="31"/>
      <c r="P76" s="31"/>
      <c r="Q76" s="124" t="e">
        <f>IF(Q75&gt;5000,IF(Q72&gt;(Q75-5000),(Q75-5000)*taxa,Q72*taxa),0)</f>
        <v>#REF!</v>
      </c>
      <c r="R76" s="85" t="s">
        <v>77</v>
      </c>
      <c r="S76" s="31"/>
      <c r="T76" s="31"/>
      <c r="U76" s="31"/>
      <c r="V76" s="31"/>
      <c r="W76" s="31"/>
      <c r="X76" s="31"/>
      <c r="Y76" s="31"/>
      <c r="Z76" s="31"/>
    </row>
    <row r="77" spans="1:26" s="43" customFormat="1" ht="11.25" x14ac:dyDescent="0.2">
      <c r="A77" s="81"/>
      <c r="B77" s="82"/>
      <c r="C77" s="83" t="s">
        <v>48</v>
      </c>
      <c r="D77" s="84">
        <f>SUM(J9:J70)</f>
        <v>0</v>
      </c>
      <c r="E77" s="31"/>
      <c r="F77" s="179" t="s">
        <v>74</v>
      </c>
      <c r="G77" s="180"/>
      <c r="H77" s="180"/>
      <c r="I77" s="180"/>
      <c r="J77" s="180"/>
      <c r="K77" s="180"/>
      <c r="L77" s="181"/>
      <c r="M77" s="120">
        <f>SUM(O9:O70)</f>
        <v>0</v>
      </c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s="43" customFormat="1" ht="11.25" x14ac:dyDescent="0.2">
      <c r="A78" s="81"/>
      <c r="B78" s="82"/>
      <c r="C78" s="86" t="s">
        <v>49</v>
      </c>
      <c r="D78" s="121">
        <f>D76+D77</f>
        <v>0</v>
      </c>
      <c r="E78" s="31"/>
      <c r="F78" s="179" t="s">
        <v>75</v>
      </c>
      <c r="G78" s="180"/>
      <c r="H78" s="180"/>
      <c r="I78" s="180"/>
      <c r="J78" s="180"/>
      <c r="K78" s="180"/>
      <c r="L78" s="181"/>
      <c r="M78" s="119"/>
      <c r="N78" s="31"/>
      <c r="O78" s="31"/>
      <c r="P78" s="31"/>
      <c r="Q78" s="64"/>
      <c r="R78" s="31"/>
      <c r="S78" s="31"/>
      <c r="T78" s="31"/>
      <c r="U78" s="31"/>
      <c r="V78" s="31"/>
      <c r="W78" s="31"/>
      <c r="X78" s="31"/>
      <c r="Y78" s="31"/>
      <c r="Z78" s="31"/>
    </row>
    <row r="79" spans="1:26" s="43" customFormat="1" ht="11.25" x14ac:dyDescent="0.2">
      <c r="A79" s="87"/>
      <c r="B79" s="88"/>
      <c r="C79" s="71" t="s">
        <v>50</v>
      </c>
      <c r="D79" s="72">
        <f>SUM(D74:D77)</f>
        <v>0</v>
      </c>
      <c r="E79" s="31"/>
      <c r="F79" s="179" t="s">
        <v>51</v>
      </c>
      <c r="G79" s="180"/>
      <c r="H79" s="180"/>
      <c r="I79" s="180"/>
      <c r="J79" s="180"/>
      <c r="K79" s="180"/>
      <c r="L79" s="181"/>
      <c r="M79" s="120">
        <f>SUM(L9:L70)</f>
        <v>0</v>
      </c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x14ac:dyDescent="0.25">
      <c r="A80" s="20"/>
      <c r="B80" s="20"/>
      <c r="C80" s="20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2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x14ac:dyDescent="0.25">
      <c r="A81" s="89" t="s">
        <v>52</v>
      </c>
      <c r="B81" s="90"/>
      <c r="C81" s="90"/>
      <c r="D81" s="91"/>
      <c r="E81" s="13"/>
      <c r="F81" s="92" t="s">
        <v>53</v>
      </c>
      <c r="G81" s="93"/>
      <c r="H81" s="93"/>
      <c r="I81" s="93"/>
      <c r="J81" s="93"/>
      <c r="K81" s="93"/>
      <c r="L81" s="93"/>
      <c r="M81" s="91"/>
      <c r="N81" s="2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x14ac:dyDescent="0.25">
      <c r="A82" s="94" t="s">
        <v>54</v>
      </c>
      <c r="B82" s="95"/>
      <c r="C82" s="95"/>
      <c r="D82" s="96"/>
      <c r="E82" s="13"/>
      <c r="F82" s="94" t="s">
        <v>54</v>
      </c>
      <c r="G82" s="97"/>
      <c r="H82" s="97"/>
      <c r="I82" s="97"/>
      <c r="J82" s="97"/>
      <c r="K82" s="97"/>
      <c r="L82" s="97"/>
      <c r="M82" s="96"/>
      <c r="N82" s="2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x14ac:dyDescent="0.25">
      <c r="A83" s="20"/>
      <c r="B83" s="20"/>
      <c r="C83" s="20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2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x14ac:dyDescent="0.25">
      <c r="A84" s="20"/>
      <c r="B84" s="20"/>
      <c r="C84" s="20"/>
      <c r="D84" s="13"/>
      <c r="E84" s="13"/>
      <c r="F84" s="21"/>
      <c r="G84" s="21"/>
      <c r="H84" s="21"/>
      <c r="I84" s="21"/>
      <c r="J84" s="21"/>
      <c r="K84" s="13"/>
      <c r="L84" s="98"/>
      <c r="M84" s="22"/>
      <c r="N84" s="2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x14ac:dyDescent="0.25">
      <c r="A85" s="20"/>
      <c r="B85" s="20"/>
      <c r="C85" s="115">
        <f>D74+D75+D76</f>
        <v>0</v>
      </c>
      <c r="D85" s="115">
        <f>C85*0.15</f>
        <v>0</v>
      </c>
      <c r="E85" s="115"/>
      <c r="F85" s="115"/>
      <c r="G85" s="115"/>
      <c r="H85" s="115"/>
      <c r="I85" s="13"/>
      <c r="J85" s="13"/>
      <c r="K85" s="13"/>
      <c r="L85" s="99"/>
      <c r="M85" s="13"/>
      <c r="N85" s="2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x14ac:dyDescent="0.25">
      <c r="A86" s="20"/>
      <c r="B86" s="115"/>
      <c r="C86" s="115"/>
      <c r="D86" s="115"/>
      <c r="E86" s="13"/>
      <c r="F86" s="115"/>
      <c r="G86" s="13"/>
      <c r="H86" s="13"/>
      <c r="I86" s="13"/>
      <c r="J86" s="13"/>
      <c r="K86" s="13"/>
      <c r="L86" s="13"/>
      <c r="M86" s="13"/>
      <c r="N86" s="2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x14ac:dyDescent="0.25">
      <c r="A87" s="20"/>
      <c r="B87" s="20"/>
      <c r="C87" s="20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2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x14ac:dyDescent="0.25">
      <c r="A88" s="20"/>
      <c r="B88" s="20"/>
      <c r="C88" s="20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2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x14ac:dyDescent="0.25">
      <c r="A89" s="20"/>
      <c r="B89" s="20"/>
      <c r="C89" s="20"/>
      <c r="D89" s="13"/>
      <c r="E89" s="13"/>
      <c r="F89" s="21"/>
      <c r="G89" s="21"/>
      <c r="H89" s="21"/>
      <c r="I89" s="21"/>
      <c r="J89" s="21"/>
      <c r="K89" s="13"/>
      <c r="L89" s="22"/>
      <c r="M89" s="22"/>
      <c r="N89" s="2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x14ac:dyDescent="0.25">
      <c r="A90" s="20"/>
      <c r="B90" s="20"/>
      <c r="C90" s="20"/>
      <c r="D90" s="13"/>
      <c r="E90" s="13"/>
      <c r="F90" s="21"/>
      <c r="G90" s="21"/>
      <c r="H90" s="21"/>
      <c r="I90" s="21"/>
      <c r="J90" s="21"/>
      <c r="K90" s="13"/>
      <c r="L90" s="22"/>
      <c r="M90" s="22"/>
      <c r="N90" s="2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x14ac:dyDescent="0.25">
      <c r="A91" s="20"/>
      <c r="B91" s="20"/>
      <c r="C91" s="20"/>
      <c r="D91" s="13"/>
      <c r="E91" s="13"/>
      <c r="F91" s="21"/>
      <c r="G91" s="21"/>
      <c r="H91" s="21"/>
      <c r="I91" s="21"/>
      <c r="J91" s="21"/>
      <c r="K91" s="13"/>
      <c r="L91" s="22"/>
      <c r="M91" s="22"/>
      <c r="N91" s="2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x14ac:dyDescent="0.25">
      <c r="A92" s="20"/>
      <c r="B92" s="20"/>
      <c r="C92" s="20"/>
      <c r="D92" s="13"/>
      <c r="E92" s="13"/>
      <c r="F92" s="21"/>
      <c r="G92" s="21"/>
      <c r="H92" s="21"/>
      <c r="I92" s="21"/>
      <c r="J92" s="21"/>
      <c r="K92" s="13"/>
      <c r="L92" s="22"/>
      <c r="M92" s="22"/>
      <c r="N92" s="2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x14ac:dyDescent="0.25">
      <c r="A93" s="20"/>
      <c r="B93" s="20"/>
      <c r="C93" s="20"/>
      <c r="D93" s="13"/>
      <c r="E93" s="13"/>
      <c r="F93" s="21"/>
      <c r="G93" s="21"/>
      <c r="H93" s="21"/>
      <c r="I93" s="21"/>
      <c r="J93" s="21"/>
      <c r="K93" s="13"/>
      <c r="L93" s="22"/>
      <c r="M93" s="22"/>
      <c r="N93" s="2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x14ac:dyDescent="0.25">
      <c r="A94" s="20"/>
      <c r="B94" s="20"/>
      <c r="C94" s="20"/>
      <c r="D94" s="13"/>
      <c r="E94" s="13"/>
      <c r="F94" s="21"/>
      <c r="G94" s="21"/>
      <c r="H94" s="21"/>
      <c r="I94" s="21"/>
      <c r="J94" s="21"/>
      <c r="K94" s="13"/>
      <c r="L94" s="22"/>
      <c r="M94" s="22"/>
      <c r="N94" s="2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x14ac:dyDescent="0.25">
      <c r="A95" s="20"/>
      <c r="B95" s="20"/>
      <c r="C95" s="20"/>
      <c r="D95" s="13"/>
      <c r="E95" s="13"/>
      <c r="F95" s="21"/>
      <c r="G95" s="21"/>
      <c r="H95" s="21"/>
      <c r="I95" s="21"/>
      <c r="J95" s="21"/>
      <c r="K95" s="13"/>
      <c r="L95" s="22"/>
      <c r="M95" s="22"/>
      <c r="N95" s="2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x14ac:dyDescent="0.25">
      <c r="A96" s="20"/>
      <c r="B96" s="20"/>
      <c r="C96" s="20"/>
      <c r="D96" s="13"/>
      <c r="E96" s="13"/>
      <c r="F96" s="21"/>
      <c r="G96" s="21"/>
      <c r="H96" s="21"/>
      <c r="I96" s="21"/>
      <c r="J96" s="21"/>
      <c r="K96" s="13"/>
      <c r="L96" s="22"/>
      <c r="M96" s="22"/>
      <c r="N96" s="2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x14ac:dyDescent="0.25">
      <c r="A97" s="20"/>
      <c r="B97" s="20"/>
      <c r="C97" s="20"/>
      <c r="D97" s="13"/>
      <c r="E97" s="13"/>
      <c r="F97" s="21"/>
      <c r="G97" s="21"/>
      <c r="H97" s="21"/>
      <c r="I97" s="21"/>
      <c r="J97" s="21"/>
      <c r="K97" s="13"/>
      <c r="L97" s="22"/>
      <c r="M97" s="22"/>
      <c r="N97" s="2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x14ac:dyDescent="0.25">
      <c r="A98" s="20"/>
      <c r="B98" s="20"/>
      <c r="C98" s="20"/>
      <c r="D98" s="13"/>
      <c r="E98" s="13"/>
      <c r="F98" s="21"/>
      <c r="G98" s="21"/>
      <c r="H98" s="21"/>
      <c r="I98" s="21"/>
      <c r="J98" s="21"/>
      <c r="K98" s="13"/>
      <c r="L98" s="22"/>
      <c r="M98" s="22"/>
      <c r="N98" s="2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x14ac:dyDescent="0.25">
      <c r="A99" s="20"/>
      <c r="B99" s="20"/>
      <c r="C99" s="20"/>
      <c r="D99" s="13"/>
      <c r="E99" s="13"/>
      <c r="F99" s="21"/>
      <c r="G99" s="21"/>
      <c r="H99" s="21"/>
      <c r="I99" s="21"/>
      <c r="J99" s="21"/>
      <c r="K99" s="13"/>
      <c r="L99" s="22"/>
      <c r="M99" s="22"/>
      <c r="N99" s="2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x14ac:dyDescent="0.25">
      <c r="A100" s="20"/>
      <c r="B100" s="20"/>
      <c r="C100" s="20"/>
      <c r="D100" s="13"/>
      <c r="E100" s="13"/>
      <c r="F100" s="21"/>
      <c r="G100" s="21"/>
      <c r="H100" s="21"/>
      <c r="I100" s="21"/>
      <c r="J100" s="21"/>
      <c r="K100" s="13"/>
      <c r="L100" s="22"/>
      <c r="M100" s="22"/>
      <c r="N100" s="2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</sheetData>
  <mergeCells count="116">
    <mergeCell ref="F77:L77"/>
    <mergeCell ref="F78:L78"/>
    <mergeCell ref="F79:L79"/>
    <mergeCell ref="A72:B73"/>
    <mergeCell ref="F72:I72"/>
    <mergeCell ref="F73:I74"/>
    <mergeCell ref="A74:B75"/>
    <mergeCell ref="F75:L75"/>
    <mergeCell ref="F76:I76"/>
    <mergeCell ref="J76:M76"/>
    <mergeCell ref="A67:A68"/>
    <mergeCell ref="B67:D67"/>
    <mergeCell ref="B68:D68"/>
    <mergeCell ref="A69:A70"/>
    <mergeCell ref="B69:D69"/>
    <mergeCell ref="B70:D70"/>
    <mergeCell ref="A63:A64"/>
    <mergeCell ref="B63:D63"/>
    <mergeCell ref="B64:D64"/>
    <mergeCell ref="A65:A66"/>
    <mergeCell ref="B65:D65"/>
    <mergeCell ref="B66:D66"/>
    <mergeCell ref="A59:A60"/>
    <mergeCell ref="B59:D59"/>
    <mergeCell ref="B60:D60"/>
    <mergeCell ref="A61:A62"/>
    <mergeCell ref="B61:D61"/>
    <mergeCell ref="B62:D62"/>
    <mergeCell ref="A55:A56"/>
    <mergeCell ref="B55:D55"/>
    <mergeCell ref="B56:D56"/>
    <mergeCell ref="A57:A58"/>
    <mergeCell ref="B57:D57"/>
    <mergeCell ref="B58:D58"/>
    <mergeCell ref="A51:A52"/>
    <mergeCell ref="B51:D51"/>
    <mergeCell ref="B52:D52"/>
    <mergeCell ref="A53:A54"/>
    <mergeCell ref="B53:D53"/>
    <mergeCell ref="B54:D54"/>
    <mergeCell ref="A47:A48"/>
    <mergeCell ref="B47:D47"/>
    <mergeCell ref="B48:D48"/>
    <mergeCell ref="A49:A50"/>
    <mergeCell ref="B49:D49"/>
    <mergeCell ref="B50:D50"/>
    <mergeCell ref="A43:A44"/>
    <mergeCell ref="B43:D43"/>
    <mergeCell ref="B44:D44"/>
    <mergeCell ref="A45:A46"/>
    <mergeCell ref="B45:D45"/>
    <mergeCell ref="B46:D46"/>
    <mergeCell ref="A39:A40"/>
    <mergeCell ref="B39:D39"/>
    <mergeCell ref="B40:D40"/>
    <mergeCell ref="A41:A42"/>
    <mergeCell ref="B41:D41"/>
    <mergeCell ref="B42:D42"/>
    <mergeCell ref="A35:A36"/>
    <mergeCell ref="B35:D35"/>
    <mergeCell ref="B36:D36"/>
    <mergeCell ref="A37:A38"/>
    <mergeCell ref="B37:D37"/>
    <mergeCell ref="B38:D38"/>
    <mergeCell ref="A31:A32"/>
    <mergeCell ref="B31:D31"/>
    <mergeCell ref="B32:D32"/>
    <mergeCell ref="A33:A34"/>
    <mergeCell ref="B33:D33"/>
    <mergeCell ref="B34:D34"/>
    <mergeCell ref="A27:A28"/>
    <mergeCell ref="B27:D27"/>
    <mergeCell ref="B28:D28"/>
    <mergeCell ref="A29:A30"/>
    <mergeCell ref="B29:D29"/>
    <mergeCell ref="B30:D30"/>
    <mergeCell ref="A23:A24"/>
    <mergeCell ref="B23:D23"/>
    <mergeCell ref="B24:D24"/>
    <mergeCell ref="A25:A26"/>
    <mergeCell ref="B25:D25"/>
    <mergeCell ref="B26:D26"/>
    <mergeCell ref="A19:A20"/>
    <mergeCell ref="B19:D19"/>
    <mergeCell ref="B20:D20"/>
    <mergeCell ref="A21:A22"/>
    <mergeCell ref="B21:D21"/>
    <mergeCell ref="B22:D22"/>
    <mergeCell ref="A15:A16"/>
    <mergeCell ref="B15:D15"/>
    <mergeCell ref="B16:D16"/>
    <mergeCell ref="A17:A18"/>
    <mergeCell ref="B17:D17"/>
    <mergeCell ref="B18:D18"/>
    <mergeCell ref="A11:A12"/>
    <mergeCell ref="B11:D11"/>
    <mergeCell ref="B12:D12"/>
    <mergeCell ref="A13:A14"/>
    <mergeCell ref="B13:D13"/>
    <mergeCell ref="B14:D14"/>
    <mergeCell ref="Q5:Q7"/>
    <mergeCell ref="G6:H6"/>
    <mergeCell ref="I6:J6"/>
    <mergeCell ref="A9:A10"/>
    <mergeCell ref="B9:D9"/>
    <mergeCell ref="B10:D10"/>
    <mergeCell ref="A1:H1"/>
    <mergeCell ref="L1:O1"/>
    <mergeCell ref="D3:O3"/>
    <mergeCell ref="A5:A7"/>
    <mergeCell ref="B5:D7"/>
    <mergeCell ref="F5:F7"/>
    <mergeCell ref="G5:J5"/>
    <mergeCell ref="L5:L7"/>
    <mergeCell ref="M5:M7"/>
    <mergeCell ref="O5:O7"/>
  </mergeCells>
  <conditionalFormatting sqref="B9:D70">
    <cfRule type="expression" dxfId="62" priority="9" stopIfTrue="1">
      <formula>OR(N9=6,N9=7)</formula>
    </cfRule>
  </conditionalFormatting>
  <conditionalFormatting sqref="A9 A11:A70">
    <cfRule type="expression" dxfId="61" priority="8" stopIfTrue="1">
      <formula>OR(N9=6,N9=7)</formula>
    </cfRule>
  </conditionalFormatting>
  <conditionalFormatting sqref="Q61:Q70 L9:M70 O19:O22 O33:O36 O47:O50 O11:O16 O25:O30 O39:O44 O53:O58 O61:O70 Q19:Q30 Q9:Q16 Q33:Q44 Q47:Q58 F9:J70">
    <cfRule type="expression" dxfId="60" priority="7" stopIfTrue="1">
      <formula>OR($N9=6,$N9=7)</formula>
    </cfRule>
  </conditionalFormatting>
  <conditionalFormatting sqref="G9:J70">
    <cfRule type="expression" dxfId="59" priority="6" stopIfTrue="1">
      <formula>OR($N9=6,$N9=7)</formula>
    </cfRule>
  </conditionalFormatting>
  <conditionalFormatting sqref="F9">
    <cfRule type="expression" dxfId="58" priority="5" stopIfTrue="1">
      <formula>OR($N9=6,$N9=7)</formula>
    </cfRule>
  </conditionalFormatting>
  <conditionalFormatting sqref="F9">
    <cfRule type="expression" dxfId="57" priority="4" stopIfTrue="1">
      <formula>OR($N9=6,$N9=7)</formula>
    </cfRule>
  </conditionalFormatting>
  <conditionalFormatting sqref="Q19:Q30 Q9:Q16 Q33:Q44 Q47:Q58 Q61:Q70">
    <cfRule type="expression" dxfId="56" priority="3" stopIfTrue="1">
      <formula>OR($N9=6,$N9=7)</formula>
    </cfRule>
  </conditionalFormatting>
  <conditionalFormatting sqref="L9:L70">
    <cfRule type="expression" dxfId="55" priority="2" stopIfTrue="1">
      <formula>OR($N9=6,$N9=7)</formula>
    </cfRule>
  </conditionalFormatting>
  <conditionalFormatting sqref="O9:O70">
    <cfRule type="expression" dxfId="54" priority="1" stopIfTrue="1">
      <formula>OR($N9=6,$N9=7)</formula>
    </cfRule>
  </conditionalFormatting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"/>
  <sheetViews>
    <sheetView workbookViewId="0">
      <selection sqref="A1:H1"/>
    </sheetView>
  </sheetViews>
  <sheetFormatPr defaultRowHeight="15" x14ac:dyDescent="0.25"/>
  <cols>
    <col min="1" max="1" width="7.140625" style="100" customWidth="1"/>
    <col min="2" max="2" width="18" style="100" customWidth="1"/>
    <col min="3" max="3" width="13.28515625" style="100" customWidth="1"/>
    <col min="4" max="4" width="8.7109375" style="14" bestFit="1" customWidth="1"/>
    <col min="5" max="5" width="0.7109375" style="14" customWidth="1"/>
    <col min="6" max="10" width="7.7109375" style="101" customWidth="1"/>
    <col min="11" max="11" width="0.7109375" style="14" customWidth="1"/>
    <col min="12" max="12" width="8.28515625" style="102" customWidth="1"/>
    <col min="13" max="13" width="12" style="102" customWidth="1"/>
    <col min="14" max="14" width="6.85546875" style="103" hidden="1" customWidth="1"/>
    <col min="15" max="256" width="9.140625" style="14"/>
    <col min="257" max="257" width="7.140625" style="14" customWidth="1"/>
    <col min="258" max="258" width="18" style="14" customWidth="1"/>
    <col min="259" max="259" width="13.28515625" style="14" customWidth="1"/>
    <col min="260" max="260" width="8.7109375" style="14" bestFit="1" customWidth="1"/>
    <col min="261" max="261" width="0.7109375" style="14" customWidth="1"/>
    <col min="262" max="266" width="7.7109375" style="14" customWidth="1"/>
    <col min="267" max="267" width="0.7109375" style="14" customWidth="1"/>
    <col min="268" max="268" width="8.28515625" style="14" customWidth="1"/>
    <col min="269" max="269" width="12" style="14" customWidth="1"/>
    <col min="270" max="270" width="0" style="14" hidden="1" customWidth="1"/>
    <col min="271" max="512" width="9.140625" style="14"/>
    <col min="513" max="513" width="7.140625" style="14" customWidth="1"/>
    <col min="514" max="514" width="18" style="14" customWidth="1"/>
    <col min="515" max="515" width="13.28515625" style="14" customWidth="1"/>
    <col min="516" max="516" width="8.7109375" style="14" bestFit="1" customWidth="1"/>
    <col min="517" max="517" width="0.7109375" style="14" customWidth="1"/>
    <col min="518" max="522" width="7.7109375" style="14" customWidth="1"/>
    <col min="523" max="523" width="0.7109375" style="14" customWidth="1"/>
    <col min="524" max="524" width="8.28515625" style="14" customWidth="1"/>
    <col min="525" max="525" width="12" style="14" customWidth="1"/>
    <col min="526" max="526" width="0" style="14" hidden="1" customWidth="1"/>
    <col min="527" max="768" width="9.140625" style="14"/>
    <col min="769" max="769" width="7.140625" style="14" customWidth="1"/>
    <col min="770" max="770" width="18" style="14" customWidth="1"/>
    <col min="771" max="771" width="13.28515625" style="14" customWidth="1"/>
    <col min="772" max="772" width="8.7109375" style="14" bestFit="1" customWidth="1"/>
    <col min="773" max="773" width="0.7109375" style="14" customWidth="1"/>
    <col min="774" max="778" width="7.7109375" style="14" customWidth="1"/>
    <col min="779" max="779" width="0.7109375" style="14" customWidth="1"/>
    <col min="780" max="780" width="8.28515625" style="14" customWidth="1"/>
    <col min="781" max="781" width="12" style="14" customWidth="1"/>
    <col min="782" max="782" width="0" style="14" hidden="1" customWidth="1"/>
    <col min="783" max="1024" width="9.140625" style="14"/>
    <col min="1025" max="1025" width="7.140625" style="14" customWidth="1"/>
    <col min="1026" max="1026" width="18" style="14" customWidth="1"/>
    <col min="1027" max="1027" width="13.28515625" style="14" customWidth="1"/>
    <col min="1028" max="1028" width="8.7109375" style="14" bestFit="1" customWidth="1"/>
    <col min="1029" max="1029" width="0.7109375" style="14" customWidth="1"/>
    <col min="1030" max="1034" width="7.7109375" style="14" customWidth="1"/>
    <col min="1035" max="1035" width="0.7109375" style="14" customWidth="1"/>
    <col min="1036" max="1036" width="8.28515625" style="14" customWidth="1"/>
    <col min="1037" max="1037" width="12" style="14" customWidth="1"/>
    <col min="1038" max="1038" width="0" style="14" hidden="1" customWidth="1"/>
    <col min="1039" max="1280" width="9.140625" style="14"/>
    <col min="1281" max="1281" width="7.140625" style="14" customWidth="1"/>
    <col min="1282" max="1282" width="18" style="14" customWidth="1"/>
    <col min="1283" max="1283" width="13.28515625" style="14" customWidth="1"/>
    <col min="1284" max="1284" width="8.7109375" style="14" bestFit="1" customWidth="1"/>
    <col min="1285" max="1285" width="0.7109375" style="14" customWidth="1"/>
    <col min="1286" max="1290" width="7.7109375" style="14" customWidth="1"/>
    <col min="1291" max="1291" width="0.7109375" style="14" customWidth="1"/>
    <col min="1292" max="1292" width="8.28515625" style="14" customWidth="1"/>
    <col min="1293" max="1293" width="12" style="14" customWidth="1"/>
    <col min="1294" max="1294" width="0" style="14" hidden="1" customWidth="1"/>
    <col min="1295" max="1536" width="9.140625" style="14"/>
    <col min="1537" max="1537" width="7.140625" style="14" customWidth="1"/>
    <col min="1538" max="1538" width="18" style="14" customWidth="1"/>
    <col min="1539" max="1539" width="13.28515625" style="14" customWidth="1"/>
    <col min="1540" max="1540" width="8.7109375" style="14" bestFit="1" customWidth="1"/>
    <col min="1541" max="1541" width="0.7109375" style="14" customWidth="1"/>
    <col min="1542" max="1546" width="7.7109375" style="14" customWidth="1"/>
    <col min="1547" max="1547" width="0.7109375" style="14" customWidth="1"/>
    <col min="1548" max="1548" width="8.28515625" style="14" customWidth="1"/>
    <col min="1549" max="1549" width="12" style="14" customWidth="1"/>
    <col min="1550" max="1550" width="0" style="14" hidden="1" customWidth="1"/>
    <col min="1551" max="1792" width="9.140625" style="14"/>
    <col min="1793" max="1793" width="7.140625" style="14" customWidth="1"/>
    <col min="1794" max="1794" width="18" style="14" customWidth="1"/>
    <col min="1795" max="1795" width="13.28515625" style="14" customWidth="1"/>
    <col min="1796" max="1796" width="8.7109375" style="14" bestFit="1" customWidth="1"/>
    <col min="1797" max="1797" width="0.7109375" style="14" customWidth="1"/>
    <col min="1798" max="1802" width="7.7109375" style="14" customWidth="1"/>
    <col min="1803" max="1803" width="0.7109375" style="14" customWidth="1"/>
    <col min="1804" max="1804" width="8.28515625" style="14" customWidth="1"/>
    <col min="1805" max="1805" width="12" style="14" customWidth="1"/>
    <col min="1806" max="1806" width="0" style="14" hidden="1" customWidth="1"/>
    <col min="1807" max="2048" width="9.140625" style="14"/>
    <col min="2049" max="2049" width="7.140625" style="14" customWidth="1"/>
    <col min="2050" max="2050" width="18" style="14" customWidth="1"/>
    <col min="2051" max="2051" width="13.28515625" style="14" customWidth="1"/>
    <col min="2052" max="2052" width="8.7109375" style="14" bestFit="1" customWidth="1"/>
    <col min="2053" max="2053" width="0.7109375" style="14" customWidth="1"/>
    <col min="2054" max="2058" width="7.7109375" style="14" customWidth="1"/>
    <col min="2059" max="2059" width="0.7109375" style="14" customWidth="1"/>
    <col min="2060" max="2060" width="8.28515625" style="14" customWidth="1"/>
    <col min="2061" max="2061" width="12" style="14" customWidth="1"/>
    <col min="2062" max="2062" width="0" style="14" hidden="1" customWidth="1"/>
    <col min="2063" max="2304" width="9.140625" style="14"/>
    <col min="2305" max="2305" width="7.140625" style="14" customWidth="1"/>
    <col min="2306" max="2306" width="18" style="14" customWidth="1"/>
    <col min="2307" max="2307" width="13.28515625" style="14" customWidth="1"/>
    <col min="2308" max="2308" width="8.7109375" style="14" bestFit="1" customWidth="1"/>
    <col min="2309" max="2309" width="0.7109375" style="14" customWidth="1"/>
    <col min="2310" max="2314" width="7.7109375" style="14" customWidth="1"/>
    <col min="2315" max="2315" width="0.7109375" style="14" customWidth="1"/>
    <col min="2316" max="2316" width="8.28515625" style="14" customWidth="1"/>
    <col min="2317" max="2317" width="12" style="14" customWidth="1"/>
    <col min="2318" max="2318" width="0" style="14" hidden="1" customWidth="1"/>
    <col min="2319" max="2560" width="9.140625" style="14"/>
    <col min="2561" max="2561" width="7.140625" style="14" customWidth="1"/>
    <col min="2562" max="2562" width="18" style="14" customWidth="1"/>
    <col min="2563" max="2563" width="13.28515625" style="14" customWidth="1"/>
    <col min="2564" max="2564" width="8.7109375" style="14" bestFit="1" customWidth="1"/>
    <col min="2565" max="2565" width="0.7109375" style="14" customWidth="1"/>
    <col min="2566" max="2570" width="7.7109375" style="14" customWidth="1"/>
    <col min="2571" max="2571" width="0.7109375" style="14" customWidth="1"/>
    <col min="2572" max="2572" width="8.28515625" style="14" customWidth="1"/>
    <col min="2573" max="2573" width="12" style="14" customWidth="1"/>
    <col min="2574" max="2574" width="0" style="14" hidden="1" customWidth="1"/>
    <col min="2575" max="2816" width="9.140625" style="14"/>
    <col min="2817" max="2817" width="7.140625" style="14" customWidth="1"/>
    <col min="2818" max="2818" width="18" style="14" customWidth="1"/>
    <col min="2819" max="2819" width="13.28515625" style="14" customWidth="1"/>
    <col min="2820" max="2820" width="8.7109375" style="14" bestFit="1" customWidth="1"/>
    <col min="2821" max="2821" width="0.7109375" style="14" customWidth="1"/>
    <col min="2822" max="2826" width="7.7109375" style="14" customWidth="1"/>
    <col min="2827" max="2827" width="0.7109375" style="14" customWidth="1"/>
    <col min="2828" max="2828" width="8.28515625" style="14" customWidth="1"/>
    <col min="2829" max="2829" width="12" style="14" customWidth="1"/>
    <col min="2830" max="2830" width="0" style="14" hidden="1" customWidth="1"/>
    <col min="2831" max="3072" width="9.140625" style="14"/>
    <col min="3073" max="3073" width="7.140625" style="14" customWidth="1"/>
    <col min="3074" max="3074" width="18" style="14" customWidth="1"/>
    <col min="3075" max="3075" width="13.28515625" style="14" customWidth="1"/>
    <col min="3076" max="3076" width="8.7109375" style="14" bestFit="1" customWidth="1"/>
    <col min="3077" max="3077" width="0.7109375" style="14" customWidth="1"/>
    <col min="3078" max="3082" width="7.7109375" style="14" customWidth="1"/>
    <col min="3083" max="3083" width="0.7109375" style="14" customWidth="1"/>
    <col min="3084" max="3084" width="8.28515625" style="14" customWidth="1"/>
    <col min="3085" max="3085" width="12" style="14" customWidth="1"/>
    <col min="3086" max="3086" width="0" style="14" hidden="1" customWidth="1"/>
    <col min="3087" max="3328" width="9.140625" style="14"/>
    <col min="3329" max="3329" width="7.140625" style="14" customWidth="1"/>
    <col min="3330" max="3330" width="18" style="14" customWidth="1"/>
    <col min="3331" max="3331" width="13.28515625" style="14" customWidth="1"/>
    <col min="3332" max="3332" width="8.7109375" style="14" bestFit="1" customWidth="1"/>
    <col min="3333" max="3333" width="0.7109375" style="14" customWidth="1"/>
    <col min="3334" max="3338" width="7.7109375" style="14" customWidth="1"/>
    <col min="3339" max="3339" width="0.7109375" style="14" customWidth="1"/>
    <col min="3340" max="3340" width="8.28515625" style="14" customWidth="1"/>
    <col min="3341" max="3341" width="12" style="14" customWidth="1"/>
    <col min="3342" max="3342" width="0" style="14" hidden="1" customWidth="1"/>
    <col min="3343" max="3584" width="9.140625" style="14"/>
    <col min="3585" max="3585" width="7.140625" style="14" customWidth="1"/>
    <col min="3586" max="3586" width="18" style="14" customWidth="1"/>
    <col min="3587" max="3587" width="13.28515625" style="14" customWidth="1"/>
    <col min="3588" max="3588" width="8.7109375" style="14" bestFit="1" customWidth="1"/>
    <col min="3589" max="3589" width="0.7109375" style="14" customWidth="1"/>
    <col min="3590" max="3594" width="7.7109375" style="14" customWidth="1"/>
    <col min="3595" max="3595" width="0.7109375" style="14" customWidth="1"/>
    <col min="3596" max="3596" width="8.28515625" style="14" customWidth="1"/>
    <col min="3597" max="3597" width="12" style="14" customWidth="1"/>
    <col min="3598" max="3598" width="0" style="14" hidden="1" customWidth="1"/>
    <col min="3599" max="3840" width="9.140625" style="14"/>
    <col min="3841" max="3841" width="7.140625" style="14" customWidth="1"/>
    <col min="3842" max="3842" width="18" style="14" customWidth="1"/>
    <col min="3843" max="3843" width="13.28515625" style="14" customWidth="1"/>
    <col min="3844" max="3844" width="8.7109375" style="14" bestFit="1" customWidth="1"/>
    <col min="3845" max="3845" width="0.7109375" style="14" customWidth="1"/>
    <col min="3846" max="3850" width="7.7109375" style="14" customWidth="1"/>
    <col min="3851" max="3851" width="0.7109375" style="14" customWidth="1"/>
    <col min="3852" max="3852" width="8.28515625" style="14" customWidth="1"/>
    <col min="3853" max="3853" width="12" style="14" customWidth="1"/>
    <col min="3854" max="3854" width="0" style="14" hidden="1" customWidth="1"/>
    <col min="3855" max="4096" width="9.140625" style="14"/>
    <col min="4097" max="4097" width="7.140625" style="14" customWidth="1"/>
    <col min="4098" max="4098" width="18" style="14" customWidth="1"/>
    <col min="4099" max="4099" width="13.28515625" style="14" customWidth="1"/>
    <col min="4100" max="4100" width="8.7109375" style="14" bestFit="1" customWidth="1"/>
    <col min="4101" max="4101" width="0.7109375" style="14" customWidth="1"/>
    <col min="4102" max="4106" width="7.7109375" style="14" customWidth="1"/>
    <col min="4107" max="4107" width="0.7109375" style="14" customWidth="1"/>
    <col min="4108" max="4108" width="8.28515625" style="14" customWidth="1"/>
    <col min="4109" max="4109" width="12" style="14" customWidth="1"/>
    <col min="4110" max="4110" width="0" style="14" hidden="1" customWidth="1"/>
    <col min="4111" max="4352" width="9.140625" style="14"/>
    <col min="4353" max="4353" width="7.140625" style="14" customWidth="1"/>
    <col min="4354" max="4354" width="18" style="14" customWidth="1"/>
    <col min="4355" max="4355" width="13.28515625" style="14" customWidth="1"/>
    <col min="4356" max="4356" width="8.7109375" style="14" bestFit="1" customWidth="1"/>
    <col min="4357" max="4357" width="0.7109375" style="14" customWidth="1"/>
    <col min="4358" max="4362" width="7.7109375" style="14" customWidth="1"/>
    <col min="4363" max="4363" width="0.7109375" style="14" customWidth="1"/>
    <col min="4364" max="4364" width="8.28515625" style="14" customWidth="1"/>
    <col min="4365" max="4365" width="12" style="14" customWidth="1"/>
    <col min="4366" max="4366" width="0" style="14" hidden="1" customWidth="1"/>
    <col min="4367" max="4608" width="9.140625" style="14"/>
    <col min="4609" max="4609" width="7.140625" style="14" customWidth="1"/>
    <col min="4610" max="4610" width="18" style="14" customWidth="1"/>
    <col min="4611" max="4611" width="13.28515625" style="14" customWidth="1"/>
    <col min="4612" max="4612" width="8.7109375" style="14" bestFit="1" customWidth="1"/>
    <col min="4613" max="4613" width="0.7109375" style="14" customWidth="1"/>
    <col min="4614" max="4618" width="7.7109375" style="14" customWidth="1"/>
    <col min="4619" max="4619" width="0.7109375" style="14" customWidth="1"/>
    <col min="4620" max="4620" width="8.28515625" style="14" customWidth="1"/>
    <col min="4621" max="4621" width="12" style="14" customWidth="1"/>
    <col min="4622" max="4622" width="0" style="14" hidden="1" customWidth="1"/>
    <col min="4623" max="4864" width="9.140625" style="14"/>
    <col min="4865" max="4865" width="7.140625" style="14" customWidth="1"/>
    <col min="4866" max="4866" width="18" style="14" customWidth="1"/>
    <col min="4867" max="4867" width="13.28515625" style="14" customWidth="1"/>
    <col min="4868" max="4868" width="8.7109375" style="14" bestFit="1" customWidth="1"/>
    <col min="4869" max="4869" width="0.7109375" style="14" customWidth="1"/>
    <col min="4870" max="4874" width="7.7109375" style="14" customWidth="1"/>
    <col min="4875" max="4875" width="0.7109375" style="14" customWidth="1"/>
    <col min="4876" max="4876" width="8.28515625" style="14" customWidth="1"/>
    <col min="4877" max="4877" width="12" style="14" customWidth="1"/>
    <col min="4878" max="4878" width="0" style="14" hidden="1" customWidth="1"/>
    <col min="4879" max="5120" width="9.140625" style="14"/>
    <col min="5121" max="5121" width="7.140625" style="14" customWidth="1"/>
    <col min="5122" max="5122" width="18" style="14" customWidth="1"/>
    <col min="5123" max="5123" width="13.28515625" style="14" customWidth="1"/>
    <col min="5124" max="5124" width="8.7109375" style="14" bestFit="1" customWidth="1"/>
    <col min="5125" max="5125" width="0.7109375" style="14" customWidth="1"/>
    <col min="5126" max="5130" width="7.7109375" style="14" customWidth="1"/>
    <col min="5131" max="5131" width="0.7109375" style="14" customWidth="1"/>
    <col min="5132" max="5132" width="8.28515625" style="14" customWidth="1"/>
    <col min="5133" max="5133" width="12" style="14" customWidth="1"/>
    <col min="5134" max="5134" width="0" style="14" hidden="1" customWidth="1"/>
    <col min="5135" max="5376" width="9.140625" style="14"/>
    <col min="5377" max="5377" width="7.140625" style="14" customWidth="1"/>
    <col min="5378" max="5378" width="18" style="14" customWidth="1"/>
    <col min="5379" max="5379" width="13.28515625" style="14" customWidth="1"/>
    <col min="5380" max="5380" width="8.7109375" style="14" bestFit="1" customWidth="1"/>
    <col min="5381" max="5381" width="0.7109375" style="14" customWidth="1"/>
    <col min="5382" max="5386" width="7.7109375" style="14" customWidth="1"/>
    <col min="5387" max="5387" width="0.7109375" style="14" customWidth="1"/>
    <col min="5388" max="5388" width="8.28515625" style="14" customWidth="1"/>
    <col min="5389" max="5389" width="12" style="14" customWidth="1"/>
    <col min="5390" max="5390" width="0" style="14" hidden="1" customWidth="1"/>
    <col min="5391" max="5632" width="9.140625" style="14"/>
    <col min="5633" max="5633" width="7.140625" style="14" customWidth="1"/>
    <col min="5634" max="5634" width="18" style="14" customWidth="1"/>
    <col min="5635" max="5635" width="13.28515625" style="14" customWidth="1"/>
    <col min="5636" max="5636" width="8.7109375" style="14" bestFit="1" customWidth="1"/>
    <col min="5637" max="5637" width="0.7109375" style="14" customWidth="1"/>
    <col min="5638" max="5642" width="7.7109375" style="14" customWidth="1"/>
    <col min="5643" max="5643" width="0.7109375" style="14" customWidth="1"/>
    <col min="5644" max="5644" width="8.28515625" style="14" customWidth="1"/>
    <col min="5645" max="5645" width="12" style="14" customWidth="1"/>
    <col min="5646" max="5646" width="0" style="14" hidden="1" customWidth="1"/>
    <col min="5647" max="5888" width="9.140625" style="14"/>
    <col min="5889" max="5889" width="7.140625" style="14" customWidth="1"/>
    <col min="5890" max="5890" width="18" style="14" customWidth="1"/>
    <col min="5891" max="5891" width="13.28515625" style="14" customWidth="1"/>
    <col min="5892" max="5892" width="8.7109375" style="14" bestFit="1" customWidth="1"/>
    <col min="5893" max="5893" width="0.7109375" style="14" customWidth="1"/>
    <col min="5894" max="5898" width="7.7109375" style="14" customWidth="1"/>
    <col min="5899" max="5899" width="0.7109375" style="14" customWidth="1"/>
    <col min="5900" max="5900" width="8.28515625" style="14" customWidth="1"/>
    <col min="5901" max="5901" width="12" style="14" customWidth="1"/>
    <col min="5902" max="5902" width="0" style="14" hidden="1" customWidth="1"/>
    <col min="5903" max="6144" width="9.140625" style="14"/>
    <col min="6145" max="6145" width="7.140625" style="14" customWidth="1"/>
    <col min="6146" max="6146" width="18" style="14" customWidth="1"/>
    <col min="6147" max="6147" width="13.28515625" style="14" customWidth="1"/>
    <col min="6148" max="6148" width="8.7109375" style="14" bestFit="1" customWidth="1"/>
    <col min="6149" max="6149" width="0.7109375" style="14" customWidth="1"/>
    <col min="6150" max="6154" width="7.7109375" style="14" customWidth="1"/>
    <col min="6155" max="6155" width="0.7109375" style="14" customWidth="1"/>
    <col min="6156" max="6156" width="8.28515625" style="14" customWidth="1"/>
    <col min="6157" max="6157" width="12" style="14" customWidth="1"/>
    <col min="6158" max="6158" width="0" style="14" hidden="1" customWidth="1"/>
    <col min="6159" max="6400" width="9.140625" style="14"/>
    <col min="6401" max="6401" width="7.140625" style="14" customWidth="1"/>
    <col min="6402" max="6402" width="18" style="14" customWidth="1"/>
    <col min="6403" max="6403" width="13.28515625" style="14" customWidth="1"/>
    <col min="6404" max="6404" width="8.7109375" style="14" bestFit="1" customWidth="1"/>
    <col min="6405" max="6405" width="0.7109375" style="14" customWidth="1"/>
    <col min="6406" max="6410" width="7.7109375" style="14" customWidth="1"/>
    <col min="6411" max="6411" width="0.7109375" style="14" customWidth="1"/>
    <col min="6412" max="6412" width="8.28515625" style="14" customWidth="1"/>
    <col min="6413" max="6413" width="12" style="14" customWidth="1"/>
    <col min="6414" max="6414" width="0" style="14" hidden="1" customWidth="1"/>
    <col min="6415" max="6656" width="9.140625" style="14"/>
    <col min="6657" max="6657" width="7.140625" style="14" customWidth="1"/>
    <col min="6658" max="6658" width="18" style="14" customWidth="1"/>
    <col min="6659" max="6659" width="13.28515625" style="14" customWidth="1"/>
    <col min="6660" max="6660" width="8.7109375" style="14" bestFit="1" customWidth="1"/>
    <col min="6661" max="6661" width="0.7109375" style="14" customWidth="1"/>
    <col min="6662" max="6666" width="7.7109375" style="14" customWidth="1"/>
    <col min="6667" max="6667" width="0.7109375" style="14" customWidth="1"/>
    <col min="6668" max="6668" width="8.28515625" style="14" customWidth="1"/>
    <col min="6669" max="6669" width="12" style="14" customWidth="1"/>
    <col min="6670" max="6670" width="0" style="14" hidden="1" customWidth="1"/>
    <col min="6671" max="6912" width="9.140625" style="14"/>
    <col min="6913" max="6913" width="7.140625" style="14" customWidth="1"/>
    <col min="6914" max="6914" width="18" style="14" customWidth="1"/>
    <col min="6915" max="6915" width="13.28515625" style="14" customWidth="1"/>
    <col min="6916" max="6916" width="8.7109375" style="14" bestFit="1" customWidth="1"/>
    <col min="6917" max="6917" width="0.7109375" style="14" customWidth="1"/>
    <col min="6918" max="6922" width="7.7109375" style="14" customWidth="1"/>
    <col min="6923" max="6923" width="0.7109375" style="14" customWidth="1"/>
    <col min="6924" max="6924" width="8.28515625" style="14" customWidth="1"/>
    <col min="6925" max="6925" width="12" style="14" customWidth="1"/>
    <col min="6926" max="6926" width="0" style="14" hidden="1" customWidth="1"/>
    <col min="6927" max="7168" width="9.140625" style="14"/>
    <col min="7169" max="7169" width="7.140625" style="14" customWidth="1"/>
    <col min="7170" max="7170" width="18" style="14" customWidth="1"/>
    <col min="7171" max="7171" width="13.28515625" style="14" customWidth="1"/>
    <col min="7172" max="7172" width="8.7109375" style="14" bestFit="1" customWidth="1"/>
    <col min="7173" max="7173" width="0.7109375" style="14" customWidth="1"/>
    <col min="7174" max="7178" width="7.7109375" style="14" customWidth="1"/>
    <col min="7179" max="7179" width="0.7109375" style="14" customWidth="1"/>
    <col min="7180" max="7180" width="8.28515625" style="14" customWidth="1"/>
    <col min="7181" max="7181" width="12" style="14" customWidth="1"/>
    <col min="7182" max="7182" width="0" style="14" hidden="1" customWidth="1"/>
    <col min="7183" max="7424" width="9.140625" style="14"/>
    <col min="7425" max="7425" width="7.140625" style="14" customWidth="1"/>
    <col min="7426" max="7426" width="18" style="14" customWidth="1"/>
    <col min="7427" max="7427" width="13.28515625" style="14" customWidth="1"/>
    <col min="7428" max="7428" width="8.7109375" style="14" bestFit="1" customWidth="1"/>
    <col min="7429" max="7429" width="0.7109375" style="14" customWidth="1"/>
    <col min="7430" max="7434" width="7.7109375" style="14" customWidth="1"/>
    <col min="7435" max="7435" width="0.7109375" style="14" customWidth="1"/>
    <col min="7436" max="7436" width="8.28515625" style="14" customWidth="1"/>
    <col min="7437" max="7437" width="12" style="14" customWidth="1"/>
    <col min="7438" max="7438" width="0" style="14" hidden="1" customWidth="1"/>
    <col min="7439" max="7680" width="9.140625" style="14"/>
    <col min="7681" max="7681" width="7.140625" style="14" customWidth="1"/>
    <col min="7682" max="7682" width="18" style="14" customWidth="1"/>
    <col min="7683" max="7683" width="13.28515625" style="14" customWidth="1"/>
    <col min="7684" max="7684" width="8.7109375" style="14" bestFit="1" customWidth="1"/>
    <col min="7685" max="7685" width="0.7109375" style="14" customWidth="1"/>
    <col min="7686" max="7690" width="7.7109375" style="14" customWidth="1"/>
    <col min="7691" max="7691" width="0.7109375" style="14" customWidth="1"/>
    <col min="7692" max="7692" width="8.28515625" style="14" customWidth="1"/>
    <col min="7693" max="7693" width="12" style="14" customWidth="1"/>
    <col min="7694" max="7694" width="0" style="14" hidden="1" customWidth="1"/>
    <col min="7695" max="7936" width="9.140625" style="14"/>
    <col min="7937" max="7937" width="7.140625" style="14" customWidth="1"/>
    <col min="7938" max="7938" width="18" style="14" customWidth="1"/>
    <col min="7939" max="7939" width="13.28515625" style="14" customWidth="1"/>
    <col min="7940" max="7940" width="8.7109375" style="14" bestFit="1" customWidth="1"/>
    <col min="7941" max="7941" width="0.7109375" style="14" customWidth="1"/>
    <col min="7942" max="7946" width="7.7109375" style="14" customWidth="1"/>
    <col min="7947" max="7947" width="0.7109375" style="14" customWidth="1"/>
    <col min="7948" max="7948" width="8.28515625" style="14" customWidth="1"/>
    <col min="7949" max="7949" width="12" style="14" customWidth="1"/>
    <col min="7950" max="7950" width="0" style="14" hidden="1" customWidth="1"/>
    <col min="7951" max="8192" width="9.140625" style="14"/>
    <col min="8193" max="8193" width="7.140625" style="14" customWidth="1"/>
    <col min="8194" max="8194" width="18" style="14" customWidth="1"/>
    <col min="8195" max="8195" width="13.28515625" style="14" customWidth="1"/>
    <col min="8196" max="8196" width="8.7109375" style="14" bestFit="1" customWidth="1"/>
    <col min="8197" max="8197" width="0.7109375" style="14" customWidth="1"/>
    <col min="8198" max="8202" width="7.7109375" style="14" customWidth="1"/>
    <col min="8203" max="8203" width="0.7109375" style="14" customWidth="1"/>
    <col min="8204" max="8204" width="8.28515625" style="14" customWidth="1"/>
    <col min="8205" max="8205" width="12" style="14" customWidth="1"/>
    <col min="8206" max="8206" width="0" style="14" hidden="1" customWidth="1"/>
    <col min="8207" max="8448" width="9.140625" style="14"/>
    <col min="8449" max="8449" width="7.140625" style="14" customWidth="1"/>
    <col min="8450" max="8450" width="18" style="14" customWidth="1"/>
    <col min="8451" max="8451" width="13.28515625" style="14" customWidth="1"/>
    <col min="8452" max="8452" width="8.7109375" style="14" bestFit="1" customWidth="1"/>
    <col min="8453" max="8453" width="0.7109375" style="14" customWidth="1"/>
    <col min="8454" max="8458" width="7.7109375" style="14" customWidth="1"/>
    <col min="8459" max="8459" width="0.7109375" style="14" customWidth="1"/>
    <col min="8460" max="8460" width="8.28515625" style="14" customWidth="1"/>
    <col min="8461" max="8461" width="12" style="14" customWidth="1"/>
    <col min="8462" max="8462" width="0" style="14" hidden="1" customWidth="1"/>
    <col min="8463" max="8704" width="9.140625" style="14"/>
    <col min="8705" max="8705" width="7.140625" style="14" customWidth="1"/>
    <col min="8706" max="8706" width="18" style="14" customWidth="1"/>
    <col min="8707" max="8707" width="13.28515625" style="14" customWidth="1"/>
    <col min="8708" max="8708" width="8.7109375" style="14" bestFit="1" customWidth="1"/>
    <col min="8709" max="8709" width="0.7109375" style="14" customWidth="1"/>
    <col min="8710" max="8714" width="7.7109375" style="14" customWidth="1"/>
    <col min="8715" max="8715" width="0.7109375" style="14" customWidth="1"/>
    <col min="8716" max="8716" width="8.28515625" style="14" customWidth="1"/>
    <col min="8717" max="8717" width="12" style="14" customWidth="1"/>
    <col min="8718" max="8718" width="0" style="14" hidden="1" customWidth="1"/>
    <col min="8719" max="8960" width="9.140625" style="14"/>
    <col min="8961" max="8961" width="7.140625" style="14" customWidth="1"/>
    <col min="8962" max="8962" width="18" style="14" customWidth="1"/>
    <col min="8963" max="8963" width="13.28515625" style="14" customWidth="1"/>
    <col min="8964" max="8964" width="8.7109375" style="14" bestFit="1" customWidth="1"/>
    <col min="8965" max="8965" width="0.7109375" style="14" customWidth="1"/>
    <col min="8966" max="8970" width="7.7109375" style="14" customWidth="1"/>
    <col min="8971" max="8971" width="0.7109375" style="14" customWidth="1"/>
    <col min="8972" max="8972" width="8.28515625" style="14" customWidth="1"/>
    <col min="8973" max="8973" width="12" style="14" customWidth="1"/>
    <col min="8974" max="8974" width="0" style="14" hidden="1" customWidth="1"/>
    <col min="8975" max="9216" width="9.140625" style="14"/>
    <col min="9217" max="9217" width="7.140625" style="14" customWidth="1"/>
    <col min="9218" max="9218" width="18" style="14" customWidth="1"/>
    <col min="9219" max="9219" width="13.28515625" style="14" customWidth="1"/>
    <col min="9220" max="9220" width="8.7109375" style="14" bestFit="1" customWidth="1"/>
    <col min="9221" max="9221" width="0.7109375" style="14" customWidth="1"/>
    <col min="9222" max="9226" width="7.7109375" style="14" customWidth="1"/>
    <col min="9227" max="9227" width="0.7109375" style="14" customWidth="1"/>
    <col min="9228" max="9228" width="8.28515625" style="14" customWidth="1"/>
    <col min="9229" max="9229" width="12" style="14" customWidth="1"/>
    <col min="9230" max="9230" width="0" style="14" hidden="1" customWidth="1"/>
    <col min="9231" max="9472" width="9.140625" style="14"/>
    <col min="9473" max="9473" width="7.140625" style="14" customWidth="1"/>
    <col min="9474" max="9474" width="18" style="14" customWidth="1"/>
    <col min="9475" max="9475" width="13.28515625" style="14" customWidth="1"/>
    <col min="9476" max="9476" width="8.7109375" style="14" bestFit="1" customWidth="1"/>
    <col min="9477" max="9477" width="0.7109375" style="14" customWidth="1"/>
    <col min="9478" max="9482" width="7.7109375" style="14" customWidth="1"/>
    <col min="9483" max="9483" width="0.7109375" style="14" customWidth="1"/>
    <col min="9484" max="9484" width="8.28515625" style="14" customWidth="1"/>
    <col min="9485" max="9485" width="12" style="14" customWidth="1"/>
    <col min="9486" max="9486" width="0" style="14" hidden="1" customWidth="1"/>
    <col min="9487" max="9728" width="9.140625" style="14"/>
    <col min="9729" max="9729" width="7.140625" style="14" customWidth="1"/>
    <col min="9730" max="9730" width="18" style="14" customWidth="1"/>
    <col min="9731" max="9731" width="13.28515625" style="14" customWidth="1"/>
    <col min="9732" max="9732" width="8.7109375" style="14" bestFit="1" customWidth="1"/>
    <col min="9733" max="9733" width="0.7109375" style="14" customWidth="1"/>
    <col min="9734" max="9738" width="7.7109375" style="14" customWidth="1"/>
    <col min="9739" max="9739" width="0.7109375" style="14" customWidth="1"/>
    <col min="9740" max="9740" width="8.28515625" style="14" customWidth="1"/>
    <col min="9741" max="9741" width="12" style="14" customWidth="1"/>
    <col min="9742" max="9742" width="0" style="14" hidden="1" customWidth="1"/>
    <col min="9743" max="9984" width="9.140625" style="14"/>
    <col min="9985" max="9985" width="7.140625" style="14" customWidth="1"/>
    <col min="9986" max="9986" width="18" style="14" customWidth="1"/>
    <col min="9987" max="9987" width="13.28515625" style="14" customWidth="1"/>
    <col min="9988" max="9988" width="8.7109375" style="14" bestFit="1" customWidth="1"/>
    <col min="9989" max="9989" width="0.7109375" style="14" customWidth="1"/>
    <col min="9990" max="9994" width="7.7109375" style="14" customWidth="1"/>
    <col min="9995" max="9995" width="0.7109375" style="14" customWidth="1"/>
    <col min="9996" max="9996" width="8.28515625" style="14" customWidth="1"/>
    <col min="9997" max="9997" width="12" style="14" customWidth="1"/>
    <col min="9998" max="9998" width="0" style="14" hidden="1" customWidth="1"/>
    <col min="9999" max="10240" width="9.140625" style="14"/>
    <col min="10241" max="10241" width="7.140625" style="14" customWidth="1"/>
    <col min="10242" max="10242" width="18" style="14" customWidth="1"/>
    <col min="10243" max="10243" width="13.28515625" style="14" customWidth="1"/>
    <col min="10244" max="10244" width="8.7109375" style="14" bestFit="1" customWidth="1"/>
    <col min="10245" max="10245" width="0.7109375" style="14" customWidth="1"/>
    <col min="10246" max="10250" width="7.7109375" style="14" customWidth="1"/>
    <col min="10251" max="10251" width="0.7109375" style="14" customWidth="1"/>
    <col min="10252" max="10252" width="8.28515625" style="14" customWidth="1"/>
    <col min="10253" max="10253" width="12" style="14" customWidth="1"/>
    <col min="10254" max="10254" width="0" style="14" hidden="1" customWidth="1"/>
    <col min="10255" max="10496" width="9.140625" style="14"/>
    <col min="10497" max="10497" width="7.140625" style="14" customWidth="1"/>
    <col min="10498" max="10498" width="18" style="14" customWidth="1"/>
    <col min="10499" max="10499" width="13.28515625" style="14" customWidth="1"/>
    <col min="10500" max="10500" width="8.7109375" style="14" bestFit="1" customWidth="1"/>
    <col min="10501" max="10501" width="0.7109375" style="14" customWidth="1"/>
    <col min="10502" max="10506" width="7.7109375" style="14" customWidth="1"/>
    <col min="10507" max="10507" width="0.7109375" style="14" customWidth="1"/>
    <col min="10508" max="10508" width="8.28515625" style="14" customWidth="1"/>
    <col min="10509" max="10509" width="12" style="14" customWidth="1"/>
    <col min="10510" max="10510" width="0" style="14" hidden="1" customWidth="1"/>
    <col min="10511" max="10752" width="9.140625" style="14"/>
    <col min="10753" max="10753" width="7.140625" style="14" customWidth="1"/>
    <col min="10754" max="10754" width="18" style="14" customWidth="1"/>
    <col min="10755" max="10755" width="13.28515625" style="14" customWidth="1"/>
    <col min="10756" max="10756" width="8.7109375" style="14" bestFit="1" customWidth="1"/>
    <col min="10757" max="10757" width="0.7109375" style="14" customWidth="1"/>
    <col min="10758" max="10762" width="7.7109375" style="14" customWidth="1"/>
    <col min="10763" max="10763" width="0.7109375" style="14" customWidth="1"/>
    <col min="10764" max="10764" width="8.28515625" style="14" customWidth="1"/>
    <col min="10765" max="10765" width="12" style="14" customWidth="1"/>
    <col min="10766" max="10766" width="0" style="14" hidden="1" customWidth="1"/>
    <col min="10767" max="11008" width="9.140625" style="14"/>
    <col min="11009" max="11009" width="7.140625" style="14" customWidth="1"/>
    <col min="11010" max="11010" width="18" style="14" customWidth="1"/>
    <col min="11011" max="11011" width="13.28515625" style="14" customWidth="1"/>
    <col min="11012" max="11012" width="8.7109375" style="14" bestFit="1" customWidth="1"/>
    <col min="11013" max="11013" width="0.7109375" style="14" customWidth="1"/>
    <col min="11014" max="11018" width="7.7109375" style="14" customWidth="1"/>
    <col min="11019" max="11019" width="0.7109375" style="14" customWidth="1"/>
    <col min="11020" max="11020" width="8.28515625" style="14" customWidth="1"/>
    <col min="11021" max="11021" width="12" style="14" customWidth="1"/>
    <col min="11022" max="11022" width="0" style="14" hidden="1" customWidth="1"/>
    <col min="11023" max="11264" width="9.140625" style="14"/>
    <col min="11265" max="11265" width="7.140625" style="14" customWidth="1"/>
    <col min="11266" max="11266" width="18" style="14" customWidth="1"/>
    <col min="11267" max="11267" width="13.28515625" style="14" customWidth="1"/>
    <col min="11268" max="11268" width="8.7109375" style="14" bestFit="1" customWidth="1"/>
    <col min="11269" max="11269" width="0.7109375" style="14" customWidth="1"/>
    <col min="11270" max="11274" width="7.7109375" style="14" customWidth="1"/>
    <col min="11275" max="11275" width="0.7109375" style="14" customWidth="1"/>
    <col min="11276" max="11276" width="8.28515625" style="14" customWidth="1"/>
    <col min="11277" max="11277" width="12" style="14" customWidth="1"/>
    <col min="11278" max="11278" width="0" style="14" hidden="1" customWidth="1"/>
    <col min="11279" max="11520" width="9.140625" style="14"/>
    <col min="11521" max="11521" width="7.140625" style="14" customWidth="1"/>
    <col min="11522" max="11522" width="18" style="14" customWidth="1"/>
    <col min="11523" max="11523" width="13.28515625" style="14" customWidth="1"/>
    <col min="11524" max="11524" width="8.7109375" style="14" bestFit="1" customWidth="1"/>
    <col min="11525" max="11525" width="0.7109375" style="14" customWidth="1"/>
    <col min="11526" max="11530" width="7.7109375" style="14" customWidth="1"/>
    <col min="11531" max="11531" width="0.7109375" style="14" customWidth="1"/>
    <col min="11532" max="11532" width="8.28515625" style="14" customWidth="1"/>
    <col min="11533" max="11533" width="12" style="14" customWidth="1"/>
    <col min="11534" max="11534" width="0" style="14" hidden="1" customWidth="1"/>
    <col min="11535" max="11776" width="9.140625" style="14"/>
    <col min="11777" max="11777" width="7.140625" style="14" customWidth="1"/>
    <col min="11778" max="11778" width="18" style="14" customWidth="1"/>
    <col min="11779" max="11779" width="13.28515625" style="14" customWidth="1"/>
    <col min="11780" max="11780" width="8.7109375" style="14" bestFit="1" customWidth="1"/>
    <col min="11781" max="11781" width="0.7109375" style="14" customWidth="1"/>
    <col min="11782" max="11786" width="7.7109375" style="14" customWidth="1"/>
    <col min="11787" max="11787" width="0.7109375" style="14" customWidth="1"/>
    <col min="11788" max="11788" width="8.28515625" style="14" customWidth="1"/>
    <col min="11789" max="11789" width="12" style="14" customWidth="1"/>
    <col min="11790" max="11790" width="0" style="14" hidden="1" customWidth="1"/>
    <col min="11791" max="12032" width="9.140625" style="14"/>
    <col min="12033" max="12033" width="7.140625" style="14" customWidth="1"/>
    <col min="12034" max="12034" width="18" style="14" customWidth="1"/>
    <col min="12035" max="12035" width="13.28515625" style="14" customWidth="1"/>
    <col min="12036" max="12036" width="8.7109375" style="14" bestFit="1" customWidth="1"/>
    <col min="12037" max="12037" width="0.7109375" style="14" customWidth="1"/>
    <col min="12038" max="12042" width="7.7109375" style="14" customWidth="1"/>
    <col min="12043" max="12043" width="0.7109375" style="14" customWidth="1"/>
    <col min="12044" max="12044" width="8.28515625" style="14" customWidth="1"/>
    <col min="12045" max="12045" width="12" style="14" customWidth="1"/>
    <col min="12046" max="12046" width="0" style="14" hidden="1" customWidth="1"/>
    <col min="12047" max="12288" width="9.140625" style="14"/>
    <col min="12289" max="12289" width="7.140625" style="14" customWidth="1"/>
    <col min="12290" max="12290" width="18" style="14" customWidth="1"/>
    <col min="12291" max="12291" width="13.28515625" style="14" customWidth="1"/>
    <col min="12292" max="12292" width="8.7109375" style="14" bestFit="1" customWidth="1"/>
    <col min="12293" max="12293" width="0.7109375" style="14" customWidth="1"/>
    <col min="12294" max="12298" width="7.7109375" style="14" customWidth="1"/>
    <col min="12299" max="12299" width="0.7109375" style="14" customWidth="1"/>
    <col min="12300" max="12300" width="8.28515625" style="14" customWidth="1"/>
    <col min="12301" max="12301" width="12" style="14" customWidth="1"/>
    <col min="12302" max="12302" width="0" style="14" hidden="1" customWidth="1"/>
    <col min="12303" max="12544" width="9.140625" style="14"/>
    <col min="12545" max="12545" width="7.140625" style="14" customWidth="1"/>
    <col min="12546" max="12546" width="18" style="14" customWidth="1"/>
    <col min="12547" max="12547" width="13.28515625" style="14" customWidth="1"/>
    <col min="12548" max="12548" width="8.7109375" style="14" bestFit="1" customWidth="1"/>
    <col min="12549" max="12549" width="0.7109375" style="14" customWidth="1"/>
    <col min="12550" max="12554" width="7.7109375" style="14" customWidth="1"/>
    <col min="12555" max="12555" width="0.7109375" style="14" customWidth="1"/>
    <col min="12556" max="12556" width="8.28515625" style="14" customWidth="1"/>
    <col min="12557" max="12557" width="12" style="14" customWidth="1"/>
    <col min="12558" max="12558" width="0" style="14" hidden="1" customWidth="1"/>
    <col min="12559" max="12800" width="9.140625" style="14"/>
    <col min="12801" max="12801" width="7.140625" style="14" customWidth="1"/>
    <col min="12802" max="12802" width="18" style="14" customWidth="1"/>
    <col min="12803" max="12803" width="13.28515625" style="14" customWidth="1"/>
    <col min="12804" max="12804" width="8.7109375" style="14" bestFit="1" customWidth="1"/>
    <col min="12805" max="12805" width="0.7109375" style="14" customWidth="1"/>
    <col min="12806" max="12810" width="7.7109375" style="14" customWidth="1"/>
    <col min="12811" max="12811" width="0.7109375" style="14" customWidth="1"/>
    <col min="12812" max="12812" width="8.28515625" style="14" customWidth="1"/>
    <col min="12813" max="12813" width="12" style="14" customWidth="1"/>
    <col min="12814" max="12814" width="0" style="14" hidden="1" customWidth="1"/>
    <col min="12815" max="13056" width="9.140625" style="14"/>
    <col min="13057" max="13057" width="7.140625" style="14" customWidth="1"/>
    <col min="13058" max="13058" width="18" style="14" customWidth="1"/>
    <col min="13059" max="13059" width="13.28515625" style="14" customWidth="1"/>
    <col min="13060" max="13060" width="8.7109375" style="14" bestFit="1" customWidth="1"/>
    <col min="13061" max="13061" width="0.7109375" style="14" customWidth="1"/>
    <col min="13062" max="13066" width="7.7109375" style="14" customWidth="1"/>
    <col min="13067" max="13067" width="0.7109375" style="14" customWidth="1"/>
    <col min="13068" max="13068" width="8.28515625" style="14" customWidth="1"/>
    <col min="13069" max="13069" width="12" style="14" customWidth="1"/>
    <col min="13070" max="13070" width="0" style="14" hidden="1" customWidth="1"/>
    <col min="13071" max="13312" width="9.140625" style="14"/>
    <col min="13313" max="13313" width="7.140625" style="14" customWidth="1"/>
    <col min="13314" max="13314" width="18" style="14" customWidth="1"/>
    <col min="13315" max="13315" width="13.28515625" style="14" customWidth="1"/>
    <col min="13316" max="13316" width="8.7109375" style="14" bestFit="1" customWidth="1"/>
    <col min="13317" max="13317" width="0.7109375" style="14" customWidth="1"/>
    <col min="13318" max="13322" width="7.7109375" style="14" customWidth="1"/>
    <col min="13323" max="13323" width="0.7109375" style="14" customWidth="1"/>
    <col min="13324" max="13324" width="8.28515625" style="14" customWidth="1"/>
    <col min="13325" max="13325" width="12" style="14" customWidth="1"/>
    <col min="13326" max="13326" width="0" style="14" hidden="1" customWidth="1"/>
    <col min="13327" max="13568" width="9.140625" style="14"/>
    <col min="13569" max="13569" width="7.140625" style="14" customWidth="1"/>
    <col min="13570" max="13570" width="18" style="14" customWidth="1"/>
    <col min="13571" max="13571" width="13.28515625" style="14" customWidth="1"/>
    <col min="13572" max="13572" width="8.7109375" style="14" bestFit="1" customWidth="1"/>
    <col min="13573" max="13573" width="0.7109375" style="14" customWidth="1"/>
    <col min="13574" max="13578" width="7.7109375" style="14" customWidth="1"/>
    <col min="13579" max="13579" width="0.7109375" style="14" customWidth="1"/>
    <col min="13580" max="13580" width="8.28515625" style="14" customWidth="1"/>
    <col min="13581" max="13581" width="12" style="14" customWidth="1"/>
    <col min="13582" max="13582" width="0" style="14" hidden="1" customWidth="1"/>
    <col min="13583" max="13824" width="9.140625" style="14"/>
    <col min="13825" max="13825" width="7.140625" style="14" customWidth="1"/>
    <col min="13826" max="13826" width="18" style="14" customWidth="1"/>
    <col min="13827" max="13827" width="13.28515625" style="14" customWidth="1"/>
    <col min="13828" max="13828" width="8.7109375" style="14" bestFit="1" customWidth="1"/>
    <col min="13829" max="13829" width="0.7109375" style="14" customWidth="1"/>
    <col min="13830" max="13834" width="7.7109375" style="14" customWidth="1"/>
    <col min="13835" max="13835" width="0.7109375" style="14" customWidth="1"/>
    <col min="13836" max="13836" width="8.28515625" style="14" customWidth="1"/>
    <col min="13837" max="13837" width="12" style="14" customWidth="1"/>
    <col min="13838" max="13838" width="0" style="14" hidden="1" customWidth="1"/>
    <col min="13839" max="14080" width="9.140625" style="14"/>
    <col min="14081" max="14081" width="7.140625" style="14" customWidth="1"/>
    <col min="14082" max="14082" width="18" style="14" customWidth="1"/>
    <col min="14083" max="14083" width="13.28515625" style="14" customWidth="1"/>
    <col min="14084" max="14084" width="8.7109375" style="14" bestFit="1" customWidth="1"/>
    <col min="14085" max="14085" width="0.7109375" style="14" customWidth="1"/>
    <col min="14086" max="14090" width="7.7109375" style="14" customWidth="1"/>
    <col min="14091" max="14091" width="0.7109375" style="14" customWidth="1"/>
    <col min="14092" max="14092" width="8.28515625" style="14" customWidth="1"/>
    <col min="14093" max="14093" width="12" style="14" customWidth="1"/>
    <col min="14094" max="14094" width="0" style="14" hidden="1" customWidth="1"/>
    <col min="14095" max="14336" width="9.140625" style="14"/>
    <col min="14337" max="14337" width="7.140625" style="14" customWidth="1"/>
    <col min="14338" max="14338" width="18" style="14" customWidth="1"/>
    <col min="14339" max="14339" width="13.28515625" style="14" customWidth="1"/>
    <col min="14340" max="14340" width="8.7109375" style="14" bestFit="1" customWidth="1"/>
    <col min="14341" max="14341" width="0.7109375" style="14" customWidth="1"/>
    <col min="14342" max="14346" width="7.7109375" style="14" customWidth="1"/>
    <col min="14347" max="14347" width="0.7109375" style="14" customWidth="1"/>
    <col min="14348" max="14348" width="8.28515625" style="14" customWidth="1"/>
    <col min="14349" max="14349" width="12" style="14" customWidth="1"/>
    <col min="14350" max="14350" width="0" style="14" hidden="1" customWidth="1"/>
    <col min="14351" max="14592" width="9.140625" style="14"/>
    <col min="14593" max="14593" width="7.140625" style="14" customWidth="1"/>
    <col min="14594" max="14594" width="18" style="14" customWidth="1"/>
    <col min="14595" max="14595" width="13.28515625" style="14" customWidth="1"/>
    <col min="14596" max="14596" width="8.7109375" style="14" bestFit="1" customWidth="1"/>
    <col min="14597" max="14597" width="0.7109375" style="14" customWidth="1"/>
    <col min="14598" max="14602" width="7.7109375" style="14" customWidth="1"/>
    <col min="14603" max="14603" width="0.7109375" style="14" customWidth="1"/>
    <col min="14604" max="14604" width="8.28515625" style="14" customWidth="1"/>
    <col min="14605" max="14605" width="12" style="14" customWidth="1"/>
    <col min="14606" max="14606" width="0" style="14" hidden="1" customWidth="1"/>
    <col min="14607" max="14848" width="9.140625" style="14"/>
    <col min="14849" max="14849" width="7.140625" style="14" customWidth="1"/>
    <col min="14850" max="14850" width="18" style="14" customWidth="1"/>
    <col min="14851" max="14851" width="13.28515625" style="14" customWidth="1"/>
    <col min="14852" max="14852" width="8.7109375" style="14" bestFit="1" customWidth="1"/>
    <col min="14853" max="14853" width="0.7109375" style="14" customWidth="1"/>
    <col min="14854" max="14858" width="7.7109375" style="14" customWidth="1"/>
    <col min="14859" max="14859" width="0.7109375" style="14" customWidth="1"/>
    <col min="14860" max="14860" width="8.28515625" style="14" customWidth="1"/>
    <col min="14861" max="14861" width="12" style="14" customWidth="1"/>
    <col min="14862" max="14862" width="0" style="14" hidden="1" customWidth="1"/>
    <col min="14863" max="15104" width="9.140625" style="14"/>
    <col min="15105" max="15105" width="7.140625" style="14" customWidth="1"/>
    <col min="15106" max="15106" width="18" style="14" customWidth="1"/>
    <col min="15107" max="15107" width="13.28515625" style="14" customWidth="1"/>
    <col min="15108" max="15108" width="8.7109375" style="14" bestFit="1" customWidth="1"/>
    <col min="15109" max="15109" width="0.7109375" style="14" customWidth="1"/>
    <col min="15110" max="15114" width="7.7109375" style="14" customWidth="1"/>
    <col min="15115" max="15115" width="0.7109375" style="14" customWidth="1"/>
    <col min="15116" max="15116" width="8.28515625" style="14" customWidth="1"/>
    <col min="15117" max="15117" width="12" style="14" customWidth="1"/>
    <col min="15118" max="15118" width="0" style="14" hidden="1" customWidth="1"/>
    <col min="15119" max="15360" width="9.140625" style="14"/>
    <col min="15361" max="15361" width="7.140625" style="14" customWidth="1"/>
    <col min="15362" max="15362" width="18" style="14" customWidth="1"/>
    <col min="15363" max="15363" width="13.28515625" style="14" customWidth="1"/>
    <col min="15364" max="15364" width="8.7109375" style="14" bestFit="1" customWidth="1"/>
    <col min="15365" max="15365" width="0.7109375" style="14" customWidth="1"/>
    <col min="15366" max="15370" width="7.7109375" style="14" customWidth="1"/>
    <col min="15371" max="15371" width="0.7109375" style="14" customWidth="1"/>
    <col min="15372" max="15372" width="8.28515625" style="14" customWidth="1"/>
    <col min="15373" max="15373" width="12" style="14" customWidth="1"/>
    <col min="15374" max="15374" width="0" style="14" hidden="1" customWidth="1"/>
    <col min="15375" max="15616" width="9.140625" style="14"/>
    <col min="15617" max="15617" width="7.140625" style="14" customWidth="1"/>
    <col min="15618" max="15618" width="18" style="14" customWidth="1"/>
    <col min="15619" max="15619" width="13.28515625" style="14" customWidth="1"/>
    <col min="15620" max="15620" width="8.7109375" style="14" bestFit="1" customWidth="1"/>
    <col min="15621" max="15621" width="0.7109375" style="14" customWidth="1"/>
    <col min="15622" max="15626" width="7.7109375" style="14" customWidth="1"/>
    <col min="15627" max="15627" width="0.7109375" style="14" customWidth="1"/>
    <col min="15628" max="15628" width="8.28515625" style="14" customWidth="1"/>
    <col min="15629" max="15629" width="12" style="14" customWidth="1"/>
    <col min="15630" max="15630" width="0" style="14" hidden="1" customWidth="1"/>
    <col min="15631" max="15872" width="9.140625" style="14"/>
    <col min="15873" max="15873" width="7.140625" style="14" customWidth="1"/>
    <col min="15874" max="15874" width="18" style="14" customWidth="1"/>
    <col min="15875" max="15875" width="13.28515625" style="14" customWidth="1"/>
    <col min="15876" max="15876" width="8.7109375" style="14" bestFit="1" customWidth="1"/>
    <col min="15877" max="15877" width="0.7109375" style="14" customWidth="1"/>
    <col min="15878" max="15882" width="7.7109375" style="14" customWidth="1"/>
    <col min="15883" max="15883" width="0.7109375" style="14" customWidth="1"/>
    <col min="15884" max="15884" width="8.28515625" style="14" customWidth="1"/>
    <col min="15885" max="15885" width="12" style="14" customWidth="1"/>
    <col min="15886" max="15886" width="0" style="14" hidden="1" customWidth="1"/>
    <col min="15887" max="16128" width="9.140625" style="14"/>
    <col min="16129" max="16129" width="7.140625" style="14" customWidth="1"/>
    <col min="16130" max="16130" width="18" style="14" customWidth="1"/>
    <col min="16131" max="16131" width="13.28515625" style="14" customWidth="1"/>
    <col min="16132" max="16132" width="8.7109375" style="14" bestFit="1" customWidth="1"/>
    <col min="16133" max="16133" width="0.7109375" style="14" customWidth="1"/>
    <col min="16134" max="16138" width="7.7109375" style="14" customWidth="1"/>
    <col min="16139" max="16139" width="0.7109375" style="14" customWidth="1"/>
    <col min="16140" max="16140" width="8.28515625" style="14" customWidth="1"/>
    <col min="16141" max="16141" width="12" style="14" customWidth="1"/>
    <col min="16142" max="16142" width="0" style="14" hidden="1" customWidth="1"/>
    <col min="16143" max="16384" width="9.140625" style="14"/>
  </cols>
  <sheetData>
    <row r="1" spans="1:26" x14ac:dyDescent="0.25">
      <c r="A1" s="143" t="s">
        <v>18</v>
      </c>
      <c r="B1" s="143"/>
      <c r="C1" s="143"/>
      <c r="D1" s="143"/>
      <c r="E1" s="143"/>
      <c r="F1" s="143"/>
      <c r="G1" s="143"/>
      <c r="H1" s="144"/>
      <c r="I1" s="17"/>
      <c r="J1" s="18" t="s">
        <v>19</v>
      </c>
      <c r="K1" s="19"/>
      <c r="L1" s="145">
        <f>DATE(rok, 7, 1)</f>
        <v>41091</v>
      </c>
      <c r="M1" s="146" t="e">
        <f>DATE(#REF!,#REF!,#REF!)</f>
        <v>#REF!</v>
      </c>
      <c r="N1" s="147"/>
      <c r="O1" s="148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3.75" customHeight="1" x14ac:dyDescent="0.25">
      <c r="A2" s="20"/>
      <c r="B2" s="20"/>
      <c r="C2" s="20"/>
      <c r="D2" s="13"/>
      <c r="E2" s="13"/>
      <c r="F2" s="21"/>
      <c r="G2" s="21"/>
      <c r="H2" s="21"/>
      <c r="I2" s="21"/>
      <c r="J2" s="21"/>
      <c r="K2" s="13"/>
      <c r="L2" s="22">
        <v>7</v>
      </c>
      <c r="M2" s="22"/>
      <c r="N2" s="2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x14ac:dyDescent="0.25">
      <c r="A3" s="24" t="s">
        <v>20</v>
      </c>
      <c r="B3" s="25" t="str">
        <f>data!$A$4</f>
        <v>Meno a priezvisko</v>
      </c>
      <c r="C3" s="26" t="s">
        <v>21</v>
      </c>
      <c r="D3" s="149" t="str">
        <f>data!$B$11&amp;", ŠPZ: "&amp;data!$B$10</f>
        <v>značka a typ auta, ŠPZ: ZA 123 AB</v>
      </c>
      <c r="E3" s="150"/>
      <c r="F3" s="150"/>
      <c r="G3" s="150"/>
      <c r="H3" s="150"/>
      <c r="I3" s="150"/>
      <c r="J3" s="150"/>
      <c r="K3" s="150"/>
      <c r="L3" s="150"/>
      <c r="M3" s="150"/>
      <c r="N3" s="147"/>
      <c r="O3" s="148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3.75" customHeight="1" x14ac:dyDescent="0.25">
      <c r="A4" s="20"/>
      <c r="B4" s="20"/>
      <c r="C4" s="20"/>
      <c r="D4" s="13"/>
      <c r="E4" s="13"/>
      <c r="F4" s="21"/>
      <c r="G4" s="21"/>
      <c r="H4" s="21"/>
      <c r="I4" s="21"/>
      <c r="J4" s="21"/>
      <c r="K4" s="13"/>
      <c r="L4" s="22"/>
      <c r="M4" s="22"/>
      <c r="N4" s="2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s="28" customFormat="1" ht="11.25" x14ac:dyDescent="0.2">
      <c r="A5" s="151" t="s">
        <v>22</v>
      </c>
      <c r="B5" s="152" t="s">
        <v>23</v>
      </c>
      <c r="C5" s="153"/>
      <c r="D5" s="154"/>
      <c r="E5" s="27"/>
      <c r="F5" s="161" t="s">
        <v>24</v>
      </c>
      <c r="G5" s="162" t="s">
        <v>25</v>
      </c>
      <c r="H5" s="162"/>
      <c r="I5" s="162"/>
      <c r="J5" s="162"/>
      <c r="K5" s="27"/>
      <c r="L5" s="163" t="s">
        <v>26</v>
      </c>
      <c r="M5" s="163" t="s">
        <v>27</v>
      </c>
      <c r="N5" s="27"/>
      <c r="O5" s="163" t="s">
        <v>73</v>
      </c>
      <c r="P5" s="27"/>
      <c r="Q5" s="161" t="s">
        <v>28</v>
      </c>
      <c r="R5" s="27"/>
      <c r="S5" s="27"/>
      <c r="T5" s="27"/>
      <c r="U5" s="27"/>
      <c r="V5" s="27"/>
      <c r="W5" s="27"/>
      <c r="X5" s="27"/>
      <c r="Y5" s="27"/>
      <c r="Z5" s="27"/>
    </row>
    <row r="6" spans="1:26" s="28" customFormat="1" ht="11.25" customHeight="1" x14ac:dyDescent="0.2">
      <c r="A6" s="151"/>
      <c r="B6" s="155"/>
      <c r="C6" s="156"/>
      <c r="D6" s="157"/>
      <c r="E6" s="27"/>
      <c r="F6" s="161"/>
      <c r="G6" s="162" t="s">
        <v>29</v>
      </c>
      <c r="H6" s="162"/>
      <c r="I6" s="172" t="s">
        <v>30</v>
      </c>
      <c r="J6" s="173"/>
      <c r="K6" s="27"/>
      <c r="L6" s="163"/>
      <c r="M6" s="163"/>
      <c r="N6" s="27"/>
      <c r="O6" s="163"/>
      <c r="P6" s="27"/>
      <c r="Q6" s="161"/>
      <c r="R6" s="27"/>
      <c r="S6" s="27"/>
      <c r="T6" s="27"/>
      <c r="U6" s="27"/>
      <c r="V6" s="27"/>
      <c r="W6" s="27"/>
      <c r="X6" s="27"/>
      <c r="Y6" s="27"/>
      <c r="Z6" s="27"/>
    </row>
    <row r="7" spans="1:26" s="28" customFormat="1" ht="22.5" x14ac:dyDescent="0.2">
      <c r="A7" s="151"/>
      <c r="B7" s="158"/>
      <c r="C7" s="159"/>
      <c r="D7" s="160"/>
      <c r="E7" s="27"/>
      <c r="F7" s="161"/>
      <c r="G7" s="29" t="s">
        <v>31</v>
      </c>
      <c r="H7" s="30" t="s">
        <v>32</v>
      </c>
      <c r="I7" s="29" t="s">
        <v>31</v>
      </c>
      <c r="J7" s="30" t="s">
        <v>32</v>
      </c>
      <c r="K7" s="27"/>
      <c r="L7" s="163"/>
      <c r="M7" s="163"/>
      <c r="N7" s="27"/>
      <c r="O7" s="163"/>
      <c r="P7" s="27"/>
      <c r="Q7" s="161"/>
      <c r="R7" s="27"/>
      <c r="S7" s="27"/>
      <c r="T7" s="27"/>
      <c r="U7" s="27"/>
      <c r="V7" s="27"/>
      <c r="W7" s="27"/>
      <c r="X7" s="27"/>
      <c r="Y7" s="27"/>
      <c r="Z7" s="27"/>
    </row>
    <row r="8" spans="1:26" ht="3.75" customHeight="1" x14ac:dyDescent="0.25">
      <c r="A8" s="20"/>
      <c r="B8" s="20"/>
      <c r="C8" s="20"/>
      <c r="D8" s="13"/>
      <c r="E8" s="13"/>
      <c r="F8" s="21"/>
      <c r="G8" s="21"/>
      <c r="H8" s="21"/>
      <c r="I8" s="21"/>
      <c r="J8" s="21"/>
      <c r="K8" s="13"/>
      <c r="L8" s="22"/>
      <c r="M8" s="22"/>
      <c r="N8" s="23"/>
      <c r="O8" s="13"/>
      <c r="P8" s="13"/>
      <c r="Q8" s="21"/>
      <c r="R8" s="13"/>
      <c r="S8" s="13"/>
      <c r="T8" s="13"/>
      <c r="U8" s="13"/>
      <c r="V8" s="13"/>
      <c r="W8" s="13"/>
      <c r="X8" s="13"/>
      <c r="Y8" s="13"/>
      <c r="Z8" s="13"/>
    </row>
    <row r="9" spans="1:26" s="43" customFormat="1" ht="11.25" customHeight="1" x14ac:dyDescent="0.2">
      <c r="A9" s="174">
        <f>L1</f>
        <v>41091</v>
      </c>
      <c r="B9" s="165"/>
      <c r="C9" s="165"/>
      <c r="D9" s="166"/>
      <c r="E9" s="31">
        <v>1</v>
      </c>
      <c r="F9" s="32">
        <f>'06'!F70</f>
        <v>58440</v>
      </c>
      <c r="G9" s="33"/>
      <c r="H9" s="33"/>
      <c r="I9" s="34"/>
      <c r="J9" s="35"/>
      <c r="K9" s="36"/>
      <c r="L9" s="37"/>
      <c r="M9" s="38">
        <f>'06'!M70</f>
        <v>50.039999999999992</v>
      </c>
      <c r="N9" s="39">
        <f>WEEKDAY($A9,2)</f>
        <v>7</v>
      </c>
      <c r="O9" s="40"/>
      <c r="P9" s="104"/>
      <c r="Q9" s="42"/>
      <c r="R9" s="41"/>
      <c r="S9" s="31"/>
      <c r="T9" s="31"/>
      <c r="U9" s="31"/>
      <c r="V9" s="31"/>
      <c r="W9" s="31"/>
      <c r="X9" s="31"/>
      <c r="Y9" s="31"/>
      <c r="Z9" s="31"/>
    </row>
    <row r="10" spans="1:26" s="43" customFormat="1" ht="11.25" customHeight="1" x14ac:dyDescent="0.2">
      <c r="A10" s="175"/>
      <c r="B10" s="167"/>
      <c r="C10" s="168"/>
      <c r="D10" s="169"/>
      <c r="E10" s="31"/>
      <c r="F10" s="44">
        <f>F9+G9+H9+I9+J9</f>
        <v>58440</v>
      </c>
      <c r="G10" s="45"/>
      <c r="H10" s="45"/>
      <c r="I10" s="46"/>
      <c r="J10" s="47"/>
      <c r="K10" s="48"/>
      <c r="L10" s="49"/>
      <c r="M10" s="50">
        <f>M9-((G10+I10)*data!$B$22+(H10+J10)*data!$B$23)/100+L10</f>
        <v>50.039999999999992</v>
      </c>
      <c r="N10" s="51">
        <f>WEEKDAY($A9,2)</f>
        <v>7</v>
      </c>
      <c r="O10" s="52"/>
      <c r="P10" s="104"/>
      <c r="Q10" s="53"/>
      <c r="R10" s="41"/>
      <c r="S10" s="31"/>
      <c r="T10" s="31"/>
      <c r="U10" s="31"/>
      <c r="V10" s="31"/>
      <c r="W10" s="31"/>
      <c r="X10" s="31"/>
      <c r="Y10" s="31"/>
      <c r="Z10" s="31"/>
    </row>
    <row r="11" spans="1:26" s="43" customFormat="1" ht="11.25" x14ac:dyDescent="0.2">
      <c r="A11" s="164">
        <f>A9+1</f>
        <v>41092</v>
      </c>
      <c r="B11" s="165"/>
      <c r="C11" s="165"/>
      <c r="D11" s="166"/>
      <c r="E11" s="31"/>
      <c r="F11" s="44">
        <f t="shared" ref="F11:F70" si="0">F10+G10+H10+I10+J10</f>
        <v>58440</v>
      </c>
      <c r="G11" s="45"/>
      <c r="H11" s="45"/>
      <c r="I11" s="46"/>
      <c r="J11" s="47"/>
      <c r="K11" s="48"/>
      <c r="L11" s="49"/>
      <c r="M11" s="50">
        <f>M10-((G11+I11)*data!$B$22+(H11+J11)*data!$B$23)/100+L11</f>
        <v>50.039999999999992</v>
      </c>
      <c r="N11" s="51">
        <f>WEEKDAY($A11,2)</f>
        <v>1</v>
      </c>
      <c r="O11" s="52"/>
      <c r="P11" s="104"/>
      <c r="Q11" s="53"/>
      <c r="R11" s="41"/>
      <c r="S11" s="31"/>
      <c r="T11" s="31"/>
      <c r="U11" s="31"/>
      <c r="V11" s="31"/>
      <c r="W11" s="31"/>
      <c r="X11" s="31"/>
      <c r="Y11" s="31"/>
      <c r="Z11" s="31"/>
    </row>
    <row r="12" spans="1:26" s="43" customFormat="1" ht="11.25" x14ac:dyDescent="0.2">
      <c r="A12" s="164"/>
      <c r="B12" s="167"/>
      <c r="C12" s="168"/>
      <c r="D12" s="169"/>
      <c r="E12" s="31"/>
      <c r="F12" s="44">
        <f t="shared" si="0"/>
        <v>58440</v>
      </c>
      <c r="G12" s="45"/>
      <c r="H12" s="45"/>
      <c r="I12" s="46"/>
      <c r="J12" s="47"/>
      <c r="K12" s="48"/>
      <c r="L12" s="49"/>
      <c r="M12" s="50">
        <f>M11-((G12+I12)*data!$B$22+(H12+J12)*data!$B$23)/100+L12</f>
        <v>50.039999999999992</v>
      </c>
      <c r="N12" s="51">
        <f>WEEKDAY($A11,2)</f>
        <v>1</v>
      </c>
      <c r="O12" s="52"/>
      <c r="P12" s="41"/>
      <c r="Q12" s="53"/>
      <c r="R12" s="41"/>
      <c r="S12" s="31"/>
      <c r="T12" s="31"/>
      <c r="U12" s="31"/>
      <c r="V12" s="31"/>
      <c r="W12" s="31"/>
      <c r="X12" s="31"/>
      <c r="Y12" s="31"/>
      <c r="Z12" s="31"/>
    </row>
    <row r="13" spans="1:26" s="43" customFormat="1" ht="11.25" x14ac:dyDescent="0.2">
      <c r="A13" s="164">
        <f>A11+1</f>
        <v>41093</v>
      </c>
      <c r="B13" s="170"/>
      <c r="C13" s="170"/>
      <c r="D13" s="171"/>
      <c r="E13" s="31"/>
      <c r="F13" s="44">
        <f t="shared" si="0"/>
        <v>58440</v>
      </c>
      <c r="G13" s="45"/>
      <c r="H13" s="45"/>
      <c r="I13" s="46"/>
      <c r="J13" s="47"/>
      <c r="K13" s="48"/>
      <c r="L13" s="49"/>
      <c r="M13" s="50">
        <f>M12-((G13+I13)*data!$B$22+(H13+J13)*data!$B$23)/100+L13</f>
        <v>50.039999999999992</v>
      </c>
      <c r="N13" s="51">
        <f>WEEKDAY($A13,2)</f>
        <v>2</v>
      </c>
      <c r="O13" s="52"/>
      <c r="P13" s="41"/>
      <c r="Q13" s="53"/>
      <c r="R13" s="41"/>
      <c r="S13" s="31"/>
      <c r="T13" s="31"/>
      <c r="U13" s="31"/>
      <c r="V13" s="31"/>
      <c r="W13" s="31"/>
      <c r="X13" s="31"/>
      <c r="Y13" s="31"/>
      <c r="Z13" s="31"/>
    </row>
    <row r="14" spans="1:26" s="43" customFormat="1" ht="11.25" x14ac:dyDescent="0.2">
      <c r="A14" s="164"/>
      <c r="B14" s="170"/>
      <c r="C14" s="170"/>
      <c r="D14" s="171"/>
      <c r="E14" s="31"/>
      <c r="F14" s="44">
        <f t="shared" si="0"/>
        <v>58440</v>
      </c>
      <c r="G14" s="45"/>
      <c r="H14" s="45"/>
      <c r="I14" s="46"/>
      <c r="J14" s="47"/>
      <c r="K14" s="48"/>
      <c r="L14" s="49"/>
      <c r="M14" s="50">
        <f>M13-((G14+I14)*data!$B$22+(H14+J14)*data!$B$23)/100+L14</f>
        <v>50.039999999999992</v>
      </c>
      <c r="N14" s="51">
        <f>WEEKDAY($A13,2)</f>
        <v>2</v>
      </c>
      <c r="O14" s="52"/>
      <c r="P14" s="41"/>
      <c r="Q14" s="53"/>
      <c r="R14" s="41"/>
      <c r="S14" s="31"/>
      <c r="T14" s="31"/>
      <c r="U14" s="31"/>
      <c r="V14" s="31"/>
      <c r="W14" s="31"/>
      <c r="X14" s="31"/>
      <c r="Y14" s="31"/>
      <c r="Z14" s="31"/>
    </row>
    <row r="15" spans="1:26" s="43" customFormat="1" ht="11.25" x14ac:dyDescent="0.2">
      <c r="A15" s="164">
        <f>A13+1</f>
        <v>41094</v>
      </c>
      <c r="B15" s="170"/>
      <c r="C15" s="170"/>
      <c r="D15" s="171"/>
      <c r="E15" s="31"/>
      <c r="F15" s="44">
        <f t="shared" si="0"/>
        <v>58440</v>
      </c>
      <c r="G15" s="45"/>
      <c r="H15" s="45"/>
      <c r="I15" s="46"/>
      <c r="J15" s="47"/>
      <c r="K15" s="48"/>
      <c r="L15" s="49"/>
      <c r="M15" s="50">
        <f>M14-((G15+I15)*data!$B$22+(H15+J15)*data!$B$23)/100+L15</f>
        <v>50.039999999999992</v>
      </c>
      <c r="N15" s="51">
        <f>WEEKDAY($A15,2)</f>
        <v>3</v>
      </c>
      <c r="O15" s="52"/>
      <c r="P15" s="41"/>
      <c r="Q15" s="53"/>
      <c r="R15" s="41"/>
      <c r="S15" s="31"/>
      <c r="T15" s="31"/>
      <c r="U15" s="31"/>
      <c r="V15" s="31"/>
      <c r="W15" s="31"/>
      <c r="X15" s="31"/>
      <c r="Y15" s="31"/>
      <c r="Z15" s="31"/>
    </row>
    <row r="16" spans="1:26" s="43" customFormat="1" ht="11.25" x14ac:dyDescent="0.2">
      <c r="A16" s="164"/>
      <c r="B16" s="170"/>
      <c r="C16" s="170"/>
      <c r="D16" s="171"/>
      <c r="E16" s="31"/>
      <c r="F16" s="44">
        <f t="shared" si="0"/>
        <v>58440</v>
      </c>
      <c r="G16" s="45"/>
      <c r="H16" s="45"/>
      <c r="I16" s="46"/>
      <c r="J16" s="47"/>
      <c r="K16" s="48"/>
      <c r="L16" s="49"/>
      <c r="M16" s="50">
        <f>M15-((G16+I16)*data!$B$22+(H16+J16)*data!$B$23)/100+L16</f>
        <v>50.039999999999992</v>
      </c>
      <c r="N16" s="51">
        <f>WEEKDAY($A15,2)</f>
        <v>3</v>
      </c>
      <c r="O16" s="52"/>
      <c r="P16" s="41"/>
      <c r="Q16" s="53"/>
      <c r="R16" s="41"/>
      <c r="S16" s="31"/>
      <c r="T16" s="31"/>
      <c r="U16" s="31"/>
      <c r="V16" s="31"/>
      <c r="W16" s="31"/>
      <c r="X16" s="31"/>
      <c r="Y16" s="31"/>
      <c r="Z16" s="31"/>
    </row>
    <row r="17" spans="1:26" s="43" customFormat="1" ht="11.25" x14ac:dyDescent="0.2">
      <c r="A17" s="164">
        <f>A15+1</f>
        <v>41095</v>
      </c>
      <c r="B17" s="165"/>
      <c r="C17" s="165"/>
      <c r="D17" s="166"/>
      <c r="E17" s="31"/>
      <c r="F17" s="44">
        <f t="shared" si="0"/>
        <v>58440</v>
      </c>
      <c r="G17" s="45"/>
      <c r="H17" s="45"/>
      <c r="I17" s="46"/>
      <c r="J17" s="47"/>
      <c r="K17" s="48"/>
      <c r="L17" s="49"/>
      <c r="M17" s="50">
        <f>M16-((G17+I17)*data!$B$22+(H17+J17)*data!$B$23)/100+L17</f>
        <v>50.039999999999992</v>
      </c>
      <c r="N17" s="51">
        <f>WEEKDAY($A17,2)</f>
        <v>4</v>
      </c>
      <c r="O17" s="52"/>
      <c r="P17" s="41"/>
      <c r="Q17" s="53"/>
      <c r="R17" s="41"/>
      <c r="S17" s="31"/>
      <c r="T17" s="31"/>
      <c r="U17" s="31"/>
      <c r="V17" s="31"/>
      <c r="W17" s="31"/>
      <c r="X17" s="31"/>
      <c r="Y17" s="31"/>
      <c r="Z17" s="31"/>
    </row>
    <row r="18" spans="1:26" s="43" customFormat="1" ht="11.25" x14ac:dyDescent="0.2">
      <c r="A18" s="164"/>
      <c r="B18" s="170"/>
      <c r="C18" s="170"/>
      <c r="D18" s="171"/>
      <c r="E18" s="31"/>
      <c r="F18" s="44">
        <f t="shared" si="0"/>
        <v>58440</v>
      </c>
      <c r="G18" s="45"/>
      <c r="H18" s="45"/>
      <c r="I18" s="46"/>
      <c r="J18" s="47"/>
      <c r="K18" s="48"/>
      <c r="L18" s="49"/>
      <c r="M18" s="50">
        <f>M17-((G18+I18)*data!$B$22+(H18+J18)*data!$B$23)/100+L18</f>
        <v>50.039999999999992</v>
      </c>
      <c r="N18" s="51">
        <f>WEEKDAY($A17,2)</f>
        <v>4</v>
      </c>
      <c r="O18" s="52"/>
      <c r="P18" s="41"/>
      <c r="Q18" s="53"/>
      <c r="R18" s="41"/>
      <c r="S18" s="31"/>
      <c r="T18" s="31"/>
      <c r="U18" s="31"/>
      <c r="V18" s="31"/>
      <c r="W18" s="31"/>
      <c r="X18" s="31"/>
      <c r="Y18" s="31"/>
      <c r="Z18" s="31"/>
    </row>
    <row r="19" spans="1:26" s="43" customFormat="1" ht="11.25" x14ac:dyDescent="0.2">
      <c r="A19" s="164">
        <f>A17+1</f>
        <v>41096</v>
      </c>
      <c r="B19" s="165"/>
      <c r="C19" s="165"/>
      <c r="D19" s="166"/>
      <c r="E19" s="31"/>
      <c r="F19" s="44">
        <f t="shared" si="0"/>
        <v>58440</v>
      </c>
      <c r="G19" s="45"/>
      <c r="H19" s="45"/>
      <c r="I19" s="46"/>
      <c r="J19" s="47"/>
      <c r="K19" s="48"/>
      <c r="L19" s="49"/>
      <c r="M19" s="50">
        <f>M18-((G19+I19)*data!$B$22+(H19+J19)*data!$B$23)/100+L19</f>
        <v>50.039999999999992</v>
      </c>
      <c r="N19" s="51">
        <f>WEEKDAY($A19,2)</f>
        <v>5</v>
      </c>
      <c r="O19" s="52"/>
      <c r="P19" s="41"/>
      <c r="Q19" s="53"/>
      <c r="R19" s="41"/>
      <c r="S19" s="31"/>
      <c r="T19" s="31"/>
      <c r="U19" s="31"/>
      <c r="V19" s="31"/>
      <c r="W19" s="31"/>
      <c r="X19" s="31"/>
      <c r="Y19" s="31"/>
      <c r="Z19" s="31"/>
    </row>
    <row r="20" spans="1:26" s="43" customFormat="1" ht="11.25" x14ac:dyDescent="0.2">
      <c r="A20" s="164"/>
      <c r="B20" s="170"/>
      <c r="C20" s="170"/>
      <c r="D20" s="171"/>
      <c r="E20" s="31"/>
      <c r="F20" s="44">
        <f t="shared" si="0"/>
        <v>58440</v>
      </c>
      <c r="G20" s="45"/>
      <c r="H20" s="45"/>
      <c r="I20" s="46"/>
      <c r="J20" s="47"/>
      <c r="K20" s="48"/>
      <c r="L20" s="49"/>
      <c r="M20" s="50">
        <f>M19-((G20+I20)*data!$B$22+(H20+J20)*data!$B$23)/100+L20</f>
        <v>50.039999999999992</v>
      </c>
      <c r="N20" s="51">
        <f>WEEKDAY($A19,2)</f>
        <v>5</v>
      </c>
      <c r="O20" s="52"/>
      <c r="P20" s="41"/>
      <c r="Q20" s="53"/>
      <c r="R20" s="41"/>
      <c r="S20" s="31"/>
      <c r="T20" s="31"/>
      <c r="U20" s="31"/>
      <c r="V20" s="31"/>
      <c r="W20" s="31"/>
      <c r="X20" s="31"/>
      <c r="Y20" s="31"/>
      <c r="Z20" s="31"/>
    </row>
    <row r="21" spans="1:26" s="43" customFormat="1" ht="11.25" x14ac:dyDescent="0.2">
      <c r="A21" s="164">
        <f>A19+1</f>
        <v>41097</v>
      </c>
      <c r="B21" s="165"/>
      <c r="C21" s="165"/>
      <c r="D21" s="166"/>
      <c r="E21" s="31"/>
      <c r="F21" s="44">
        <f t="shared" si="0"/>
        <v>58440</v>
      </c>
      <c r="G21" s="45"/>
      <c r="H21" s="45"/>
      <c r="I21" s="46"/>
      <c r="J21" s="47"/>
      <c r="K21" s="48"/>
      <c r="L21" s="49"/>
      <c r="M21" s="50">
        <f>M20-((G21+I21)*data!$B$22+(H21+J21)*data!$B$23)/100+L21</f>
        <v>50.039999999999992</v>
      </c>
      <c r="N21" s="51">
        <f>WEEKDAY($A21,2)</f>
        <v>6</v>
      </c>
      <c r="O21" s="52"/>
      <c r="P21" s="41"/>
      <c r="Q21" s="53"/>
      <c r="R21" s="41"/>
      <c r="S21" s="105">
        <v>38783</v>
      </c>
      <c r="T21" s="106" t="s">
        <v>55</v>
      </c>
      <c r="U21" s="106" t="s">
        <v>56</v>
      </c>
      <c r="V21" s="106">
        <v>38.090000000000003</v>
      </c>
      <c r="W21" s="106" t="s">
        <v>57</v>
      </c>
      <c r="X21" s="107">
        <v>1451.2</v>
      </c>
      <c r="Y21" s="31"/>
      <c r="Z21" s="31"/>
    </row>
    <row r="22" spans="1:26" s="43" customFormat="1" ht="11.25" x14ac:dyDescent="0.2">
      <c r="A22" s="164"/>
      <c r="B22" s="170"/>
      <c r="C22" s="170"/>
      <c r="D22" s="171"/>
      <c r="E22" s="31"/>
      <c r="F22" s="44">
        <f t="shared" si="0"/>
        <v>58440</v>
      </c>
      <c r="G22" s="45"/>
      <c r="H22" s="45"/>
      <c r="I22" s="46"/>
      <c r="J22" s="47"/>
      <c r="K22" s="48"/>
      <c r="L22" s="49"/>
      <c r="M22" s="50">
        <f>M21-((G22+I22)*data!$B$22+(H22+J22)*data!$B$23)/100+L22</f>
        <v>50.039999999999992</v>
      </c>
      <c r="N22" s="51">
        <f>WEEKDAY($A21,2)</f>
        <v>6</v>
      </c>
      <c r="O22" s="52"/>
      <c r="P22" s="41"/>
      <c r="Q22" s="53"/>
      <c r="R22" s="41"/>
      <c r="S22" s="108"/>
      <c r="T22" s="109"/>
      <c r="U22" s="106" t="s">
        <v>58</v>
      </c>
      <c r="V22" s="106">
        <v>26.06</v>
      </c>
      <c r="W22" s="106" t="s">
        <v>57</v>
      </c>
      <c r="X22" s="107">
        <v>1003.3</v>
      </c>
      <c r="Y22" s="31"/>
      <c r="Z22" s="31"/>
    </row>
    <row r="23" spans="1:26" s="43" customFormat="1" ht="11.25" x14ac:dyDescent="0.2">
      <c r="A23" s="164">
        <f>A21+1</f>
        <v>41098</v>
      </c>
      <c r="B23" s="165"/>
      <c r="C23" s="165"/>
      <c r="D23" s="166"/>
      <c r="E23" s="31"/>
      <c r="F23" s="44">
        <f t="shared" si="0"/>
        <v>58440</v>
      </c>
      <c r="G23" s="45"/>
      <c r="H23" s="45"/>
      <c r="I23" s="46"/>
      <c r="J23" s="47"/>
      <c r="K23" s="48"/>
      <c r="L23" s="49"/>
      <c r="M23" s="50">
        <f>M22-((G23+I23)*data!$B$22+(H23+J23)*data!$B$23)/100+L23</f>
        <v>50.039999999999992</v>
      </c>
      <c r="N23" s="51">
        <f>WEEKDAY($A23,2)</f>
        <v>7</v>
      </c>
      <c r="O23" s="52"/>
      <c r="P23" s="41"/>
      <c r="Q23" s="53"/>
      <c r="R23" s="41"/>
      <c r="S23" s="105">
        <v>38784</v>
      </c>
      <c r="T23" s="106" t="s">
        <v>55</v>
      </c>
      <c r="U23" s="106" t="s">
        <v>59</v>
      </c>
      <c r="V23" s="106">
        <v>33.619999999999997</v>
      </c>
      <c r="W23" s="106" t="s">
        <v>57</v>
      </c>
      <c r="X23" s="107">
        <v>1307.8</v>
      </c>
      <c r="Y23" s="31"/>
      <c r="Z23" s="31"/>
    </row>
    <row r="24" spans="1:26" s="43" customFormat="1" ht="11.25" x14ac:dyDescent="0.2">
      <c r="A24" s="164"/>
      <c r="B24" s="170"/>
      <c r="C24" s="170"/>
      <c r="D24" s="171"/>
      <c r="E24" s="31"/>
      <c r="F24" s="44">
        <f t="shared" si="0"/>
        <v>58440</v>
      </c>
      <c r="G24" s="45"/>
      <c r="H24" s="45"/>
      <c r="I24" s="46"/>
      <c r="J24" s="47"/>
      <c r="K24" s="48"/>
      <c r="L24" s="49"/>
      <c r="M24" s="50">
        <f>M23-((G24+I24)*data!$B$22+(H24+J24)*data!$B$23)/100+L24</f>
        <v>50.039999999999992</v>
      </c>
      <c r="N24" s="51">
        <f>WEEKDAY($A23,2)</f>
        <v>7</v>
      </c>
      <c r="O24" s="52"/>
      <c r="P24" s="41"/>
      <c r="Q24" s="53"/>
      <c r="R24" s="41"/>
      <c r="S24" s="31"/>
      <c r="T24" s="31"/>
      <c r="U24" s="31"/>
      <c r="V24" s="31"/>
      <c r="W24" s="31"/>
      <c r="X24" s="31"/>
      <c r="Y24" s="31"/>
      <c r="Z24" s="31"/>
    </row>
    <row r="25" spans="1:26" s="43" customFormat="1" ht="11.25" x14ac:dyDescent="0.2">
      <c r="A25" s="164">
        <f>A23+1</f>
        <v>41099</v>
      </c>
      <c r="B25" s="165"/>
      <c r="C25" s="165"/>
      <c r="D25" s="166"/>
      <c r="E25" s="31"/>
      <c r="F25" s="44">
        <f t="shared" si="0"/>
        <v>58440</v>
      </c>
      <c r="G25" s="45"/>
      <c r="H25" s="45"/>
      <c r="I25" s="46"/>
      <c r="J25" s="47"/>
      <c r="K25" s="48"/>
      <c r="L25" s="49"/>
      <c r="M25" s="50">
        <f>M24-((G25+I25)*data!$B$22+(H25+J25)*data!$B$23)/100+L25</f>
        <v>50.039999999999992</v>
      </c>
      <c r="N25" s="51">
        <f>WEEKDAY($A25,2)</f>
        <v>1</v>
      </c>
      <c r="O25" s="52"/>
      <c r="P25" s="41"/>
      <c r="Q25" s="53"/>
      <c r="R25" s="41"/>
      <c r="S25" s="31"/>
      <c r="T25" s="31"/>
      <c r="U25" s="31"/>
      <c r="V25" s="31"/>
      <c r="W25" s="31"/>
      <c r="X25" s="31"/>
      <c r="Y25" s="31"/>
      <c r="Z25" s="31"/>
    </row>
    <row r="26" spans="1:26" s="43" customFormat="1" ht="11.25" x14ac:dyDescent="0.2">
      <c r="A26" s="164"/>
      <c r="B26" s="170"/>
      <c r="C26" s="170"/>
      <c r="D26" s="171"/>
      <c r="E26" s="31"/>
      <c r="F26" s="44">
        <f t="shared" si="0"/>
        <v>58440</v>
      </c>
      <c r="G26" s="45"/>
      <c r="H26" s="45"/>
      <c r="I26" s="46"/>
      <c r="J26" s="47"/>
      <c r="K26" s="48"/>
      <c r="L26" s="49"/>
      <c r="M26" s="50">
        <f>M25-((G26+I26)*data!$B$22+(H26+J26)*data!$B$23)/100+L26</f>
        <v>50.039999999999992</v>
      </c>
      <c r="N26" s="51">
        <f>WEEKDAY($A25,2)</f>
        <v>1</v>
      </c>
      <c r="O26" s="52"/>
      <c r="P26" s="41"/>
      <c r="Q26" s="53"/>
      <c r="R26" s="41"/>
      <c r="S26" s="31"/>
      <c r="T26" s="31"/>
      <c r="U26" s="31"/>
      <c r="V26" s="31"/>
      <c r="W26" s="31"/>
      <c r="X26" s="31"/>
      <c r="Y26" s="31"/>
      <c r="Z26" s="31"/>
    </row>
    <row r="27" spans="1:26" s="43" customFormat="1" ht="11.25" x14ac:dyDescent="0.2">
      <c r="A27" s="164">
        <f>A25+1</f>
        <v>41100</v>
      </c>
      <c r="B27" s="170"/>
      <c r="C27" s="170"/>
      <c r="D27" s="171"/>
      <c r="E27" s="31"/>
      <c r="F27" s="44">
        <f t="shared" si="0"/>
        <v>58440</v>
      </c>
      <c r="G27" s="45"/>
      <c r="H27" s="45"/>
      <c r="I27" s="46"/>
      <c r="J27" s="47"/>
      <c r="K27" s="48"/>
      <c r="L27" s="49"/>
      <c r="M27" s="50">
        <f>M26-((G27+I27)*data!$B$22+(H27+J27)*data!$B$23)/100+L27</f>
        <v>50.039999999999992</v>
      </c>
      <c r="N27" s="51">
        <f>WEEKDAY($A27,2)</f>
        <v>2</v>
      </c>
      <c r="O27" s="52"/>
      <c r="P27" s="41"/>
      <c r="Q27" s="53"/>
      <c r="R27" s="41"/>
      <c r="S27" s="31"/>
      <c r="T27" s="31"/>
      <c r="U27" s="31"/>
      <c r="V27" s="31"/>
      <c r="W27" s="31"/>
      <c r="X27" s="31"/>
      <c r="Y27" s="31"/>
      <c r="Z27" s="31"/>
    </row>
    <row r="28" spans="1:26" s="43" customFormat="1" ht="11.25" x14ac:dyDescent="0.2">
      <c r="A28" s="164"/>
      <c r="B28" s="170"/>
      <c r="C28" s="170"/>
      <c r="D28" s="171"/>
      <c r="E28" s="31"/>
      <c r="F28" s="44">
        <f t="shared" si="0"/>
        <v>58440</v>
      </c>
      <c r="G28" s="45"/>
      <c r="H28" s="45"/>
      <c r="I28" s="46"/>
      <c r="J28" s="47"/>
      <c r="K28" s="48"/>
      <c r="L28" s="49"/>
      <c r="M28" s="50">
        <f>M27-((G28+I28)*data!$B$22+(H28+J28)*data!$B$23)/100+L28</f>
        <v>50.039999999999992</v>
      </c>
      <c r="N28" s="51">
        <f>WEEKDAY($A27,2)</f>
        <v>2</v>
      </c>
      <c r="O28" s="52"/>
      <c r="P28" s="41"/>
      <c r="Q28" s="53"/>
      <c r="R28" s="41"/>
      <c r="S28" s="31"/>
      <c r="T28" s="31"/>
      <c r="U28" s="31"/>
      <c r="V28" s="31"/>
      <c r="W28" s="31"/>
      <c r="X28" s="31"/>
      <c r="Y28" s="31"/>
      <c r="Z28" s="31"/>
    </row>
    <row r="29" spans="1:26" s="43" customFormat="1" ht="11.25" x14ac:dyDescent="0.2">
      <c r="A29" s="164">
        <f>A27+1</f>
        <v>41101</v>
      </c>
      <c r="B29" s="170"/>
      <c r="C29" s="170"/>
      <c r="D29" s="171"/>
      <c r="E29" s="31"/>
      <c r="F29" s="44">
        <f t="shared" si="0"/>
        <v>58440</v>
      </c>
      <c r="G29" s="45"/>
      <c r="H29" s="45"/>
      <c r="I29" s="46"/>
      <c r="J29" s="47"/>
      <c r="K29" s="48"/>
      <c r="L29" s="49"/>
      <c r="M29" s="50">
        <f>M28-((G29+I29)*data!$B$22+(H29+J29)*data!$B$23)/100+L29</f>
        <v>50.039999999999992</v>
      </c>
      <c r="N29" s="51">
        <f>WEEKDAY($A29,2)</f>
        <v>3</v>
      </c>
      <c r="O29" s="52"/>
      <c r="P29" s="41"/>
      <c r="Q29" s="53"/>
      <c r="R29" s="41"/>
      <c r="S29" s="31"/>
      <c r="T29" s="31"/>
      <c r="U29" s="31"/>
      <c r="V29" s="31"/>
      <c r="W29" s="31"/>
      <c r="X29" s="31"/>
      <c r="Y29" s="31"/>
      <c r="Z29" s="31"/>
    </row>
    <row r="30" spans="1:26" s="43" customFormat="1" ht="11.25" x14ac:dyDescent="0.2">
      <c r="A30" s="164"/>
      <c r="B30" s="170"/>
      <c r="C30" s="170"/>
      <c r="D30" s="171"/>
      <c r="E30" s="31"/>
      <c r="F30" s="44">
        <f t="shared" si="0"/>
        <v>58440</v>
      </c>
      <c r="G30" s="45"/>
      <c r="H30" s="45"/>
      <c r="I30" s="46"/>
      <c r="J30" s="47"/>
      <c r="K30" s="48"/>
      <c r="L30" s="49"/>
      <c r="M30" s="50">
        <f>M29-((G30+I30)*data!$B$22+(H30+J30)*data!$B$23)/100+L30</f>
        <v>50.039999999999992</v>
      </c>
      <c r="N30" s="51">
        <f>WEEKDAY($A29,2)</f>
        <v>3</v>
      </c>
      <c r="O30" s="52"/>
      <c r="P30" s="41"/>
      <c r="Q30" s="53"/>
      <c r="R30" s="41"/>
      <c r="S30" s="31"/>
      <c r="T30" s="31"/>
      <c r="U30" s="31"/>
      <c r="V30" s="31"/>
      <c r="W30" s="31"/>
      <c r="X30" s="31"/>
      <c r="Y30" s="31"/>
      <c r="Z30" s="31"/>
    </row>
    <row r="31" spans="1:26" s="43" customFormat="1" ht="11.25" x14ac:dyDescent="0.2">
      <c r="A31" s="164">
        <f>A29+1</f>
        <v>41102</v>
      </c>
      <c r="B31" s="165"/>
      <c r="C31" s="165"/>
      <c r="D31" s="166"/>
      <c r="E31" s="31"/>
      <c r="F31" s="44">
        <f t="shared" si="0"/>
        <v>58440</v>
      </c>
      <c r="G31" s="45"/>
      <c r="H31" s="45"/>
      <c r="I31" s="46"/>
      <c r="J31" s="47"/>
      <c r="K31" s="48"/>
      <c r="L31" s="49"/>
      <c r="M31" s="50">
        <f>M30-((G31+I31)*data!$B$22+(H31+J31)*data!$B$23)/100+L31</f>
        <v>50.039999999999992</v>
      </c>
      <c r="N31" s="51">
        <f>WEEKDAY($A31,2)</f>
        <v>4</v>
      </c>
      <c r="O31" s="52"/>
      <c r="P31" s="41"/>
      <c r="Q31" s="53"/>
      <c r="R31" s="41"/>
      <c r="S31" s="31"/>
      <c r="T31" s="31"/>
      <c r="U31" s="31"/>
      <c r="V31" s="31"/>
      <c r="W31" s="31"/>
      <c r="X31" s="31"/>
      <c r="Y31" s="31"/>
      <c r="Z31" s="31"/>
    </row>
    <row r="32" spans="1:26" s="43" customFormat="1" ht="11.25" x14ac:dyDescent="0.2">
      <c r="A32" s="164"/>
      <c r="B32" s="170"/>
      <c r="C32" s="170"/>
      <c r="D32" s="171"/>
      <c r="E32" s="31"/>
      <c r="F32" s="44">
        <f t="shared" si="0"/>
        <v>58440</v>
      </c>
      <c r="G32" s="45"/>
      <c r="H32" s="45"/>
      <c r="I32" s="46"/>
      <c r="J32" s="47"/>
      <c r="K32" s="48"/>
      <c r="L32" s="49"/>
      <c r="M32" s="50">
        <f>M31-((G32+I32)*data!$B$22+(H32+J32)*data!$B$23)/100+L32</f>
        <v>50.039999999999992</v>
      </c>
      <c r="N32" s="51">
        <f>WEEKDAY($A31,2)</f>
        <v>4</v>
      </c>
      <c r="O32" s="52"/>
      <c r="P32" s="41"/>
      <c r="Q32" s="53"/>
      <c r="R32" s="41"/>
      <c r="S32" s="31"/>
      <c r="T32" s="31"/>
      <c r="U32" s="31"/>
      <c r="V32" s="31"/>
      <c r="W32" s="31"/>
      <c r="X32" s="31"/>
      <c r="Y32" s="31"/>
      <c r="Z32" s="31"/>
    </row>
    <row r="33" spans="1:26" s="43" customFormat="1" ht="11.25" x14ac:dyDescent="0.2">
      <c r="A33" s="164">
        <f>A31+1</f>
        <v>41103</v>
      </c>
      <c r="B33" s="165"/>
      <c r="C33" s="165"/>
      <c r="D33" s="166"/>
      <c r="E33" s="31"/>
      <c r="F33" s="44">
        <f t="shared" si="0"/>
        <v>58440</v>
      </c>
      <c r="G33" s="45"/>
      <c r="H33" s="45"/>
      <c r="I33" s="46"/>
      <c r="J33" s="47"/>
      <c r="K33" s="48"/>
      <c r="L33" s="49"/>
      <c r="M33" s="50">
        <f>M32-((G33+I33)*data!$B$22+(H33+J33)*data!$B$23)/100+L33</f>
        <v>50.039999999999992</v>
      </c>
      <c r="N33" s="51">
        <f>WEEKDAY($A33,2)</f>
        <v>5</v>
      </c>
      <c r="O33" s="52"/>
      <c r="P33" s="41"/>
      <c r="Q33" s="53"/>
      <c r="R33" s="41"/>
      <c r="S33" s="31"/>
      <c r="T33" s="31"/>
      <c r="U33" s="31"/>
      <c r="V33" s="31"/>
      <c r="W33" s="31"/>
      <c r="X33" s="31"/>
      <c r="Y33" s="31"/>
      <c r="Z33" s="31"/>
    </row>
    <row r="34" spans="1:26" s="43" customFormat="1" ht="11.25" x14ac:dyDescent="0.2">
      <c r="A34" s="164"/>
      <c r="B34" s="170"/>
      <c r="C34" s="170"/>
      <c r="D34" s="171"/>
      <c r="E34" s="31"/>
      <c r="F34" s="44">
        <f t="shared" si="0"/>
        <v>58440</v>
      </c>
      <c r="G34" s="45"/>
      <c r="H34" s="45"/>
      <c r="I34" s="46"/>
      <c r="J34" s="47"/>
      <c r="K34" s="48"/>
      <c r="L34" s="49"/>
      <c r="M34" s="50">
        <f>M33-((G34+I34)*data!$B$22+(H34+J34)*data!$B$23)/100+L34</f>
        <v>50.039999999999992</v>
      </c>
      <c r="N34" s="51">
        <f>WEEKDAY($A33,2)</f>
        <v>5</v>
      </c>
      <c r="O34" s="52"/>
      <c r="P34" s="41"/>
      <c r="Q34" s="53"/>
      <c r="R34" s="41"/>
      <c r="S34" s="31"/>
      <c r="T34" s="31"/>
      <c r="U34" s="31"/>
      <c r="V34" s="31"/>
      <c r="W34" s="31"/>
      <c r="X34" s="31"/>
      <c r="Y34" s="31"/>
      <c r="Z34" s="31"/>
    </row>
    <row r="35" spans="1:26" s="43" customFormat="1" ht="11.25" x14ac:dyDescent="0.2">
      <c r="A35" s="164">
        <f>A33+1</f>
        <v>41104</v>
      </c>
      <c r="B35" s="165"/>
      <c r="C35" s="165"/>
      <c r="D35" s="166"/>
      <c r="E35" s="31"/>
      <c r="F35" s="44">
        <f t="shared" si="0"/>
        <v>58440</v>
      </c>
      <c r="G35" s="45"/>
      <c r="H35" s="45"/>
      <c r="I35" s="46"/>
      <c r="J35" s="47"/>
      <c r="K35" s="48"/>
      <c r="L35" s="49"/>
      <c r="M35" s="50">
        <f>M34-((G35+I35)*data!$B$22+(H35+J35)*data!$B$23)/100+L35</f>
        <v>50.039999999999992</v>
      </c>
      <c r="N35" s="51">
        <f>WEEKDAY($A35,2)</f>
        <v>6</v>
      </c>
      <c r="O35" s="52"/>
      <c r="P35" s="41"/>
      <c r="Q35" s="53"/>
      <c r="R35" s="41"/>
      <c r="S35" s="31"/>
      <c r="T35" s="31"/>
      <c r="U35" s="31"/>
      <c r="V35" s="31"/>
      <c r="W35" s="31"/>
      <c r="X35" s="31"/>
      <c r="Y35" s="31"/>
      <c r="Z35" s="31"/>
    </row>
    <row r="36" spans="1:26" s="43" customFormat="1" ht="11.25" x14ac:dyDescent="0.2">
      <c r="A36" s="164"/>
      <c r="B36" s="170"/>
      <c r="C36" s="170"/>
      <c r="D36" s="171"/>
      <c r="E36" s="31"/>
      <c r="F36" s="44">
        <f t="shared" si="0"/>
        <v>58440</v>
      </c>
      <c r="G36" s="45"/>
      <c r="H36" s="45"/>
      <c r="I36" s="46"/>
      <c r="J36" s="47"/>
      <c r="K36" s="48"/>
      <c r="L36" s="49"/>
      <c r="M36" s="50">
        <f>M35-((G36+I36)*data!$B$22+(H36+J36)*data!$B$23)/100+L36</f>
        <v>50.039999999999992</v>
      </c>
      <c r="N36" s="51">
        <f>WEEKDAY($A35,2)</f>
        <v>6</v>
      </c>
      <c r="O36" s="52"/>
      <c r="P36" s="41"/>
      <c r="Q36" s="53"/>
      <c r="R36" s="41"/>
      <c r="S36" s="31"/>
      <c r="T36" s="31"/>
      <c r="U36" s="31"/>
      <c r="V36" s="31"/>
      <c r="W36" s="31"/>
      <c r="X36" s="31"/>
      <c r="Y36" s="31"/>
      <c r="Z36" s="31"/>
    </row>
    <row r="37" spans="1:26" s="43" customFormat="1" ht="11.25" x14ac:dyDescent="0.2">
      <c r="A37" s="164">
        <f>A35+1</f>
        <v>41105</v>
      </c>
      <c r="B37" s="165"/>
      <c r="C37" s="165"/>
      <c r="D37" s="166"/>
      <c r="E37" s="31"/>
      <c r="F37" s="44">
        <f t="shared" si="0"/>
        <v>58440</v>
      </c>
      <c r="G37" s="45"/>
      <c r="H37" s="45"/>
      <c r="I37" s="46"/>
      <c r="J37" s="47"/>
      <c r="K37" s="48"/>
      <c r="L37" s="49"/>
      <c r="M37" s="50">
        <f>M36-((G37+I37)*data!$B$22+(H37+J37)*data!$B$23)/100+L37</f>
        <v>50.039999999999992</v>
      </c>
      <c r="N37" s="51">
        <f>WEEKDAY($A37,2)</f>
        <v>7</v>
      </c>
      <c r="O37" s="52"/>
      <c r="P37" s="41"/>
      <c r="Q37" s="53"/>
      <c r="R37" s="41"/>
      <c r="S37" s="31"/>
      <c r="T37" s="31"/>
      <c r="U37" s="31"/>
      <c r="V37" s="31"/>
      <c r="W37" s="31"/>
      <c r="X37" s="31"/>
      <c r="Y37" s="31"/>
      <c r="Z37" s="31"/>
    </row>
    <row r="38" spans="1:26" s="43" customFormat="1" ht="11.25" x14ac:dyDescent="0.2">
      <c r="A38" s="164"/>
      <c r="B38" s="170"/>
      <c r="C38" s="170"/>
      <c r="D38" s="171"/>
      <c r="E38" s="31"/>
      <c r="F38" s="44">
        <f t="shared" si="0"/>
        <v>58440</v>
      </c>
      <c r="G38" s="45"/>
      <c r="H38" s="45"/>
      <c r="I38" s="46"/>
      <c r="J38" s="47"/>
      <c r="K38" s="48"/>
      <c r="L38" s="49"/>
      <c r="M38" s="50">
        <f>M37-((G38+I38)*data!$B$22+(H38+J38)*data!$B$23)/100+L38</f>
        <v>50.039999999999992</v>
      </c>
      <c r="N38" s="51">
        <f>WEEKDAY($A37,2)</f>
        <v>7</v>
      </c>
      <c r="O38" s="52"/>
      <c r="P38" s="41"/>
      <c r="Q38" s="53"/>
      <c r="R38" s="41"/>
      <c r="S38" s="31"/>
      <c r="T38" s="31"/>
      <c r="U38" s="31"/>
      <c r="V38" s="31"/>
      <c r="W38" s="31"/>
      <c r="X38" s="31"/>
      <c r="Y38" s="31"/>
      <c r="Z38" s="31"/>
    </row>
    <row r="39" spans="1:26" s="43" customFormat="1" ht="11.25" x14ac:dyDescent="0.2">
      <c r="A39" s="164">
        <f>A37+1</f>
        <v>41106</v>
      </c>
      <c r="B39" s="165"/>
      <c r="C39" s="165"/>
      <c r="D39" s="166"/>
      <c r="E39" s="31"/>
      <c r="F39" s="44">
        <f t="shared" si="0"/>
        <v>58440</v>
      </c>
      <c r="G39" s="45"/>
      <c r="H39" s="45"/>
      <c r="I39" s="46"/>
      <c r="J39" s="47"/>
      <c r="K39" s="48"/>
      <c r="L39" s="49"/>
      <c r="M39" s="50">
        <f>M38-((G39+I39)*data!$B$22+(H39+J39)*data!$B$23)/100+L39</f>
        <v>50.039999999999992</v>
      </c>
      <c r="N39" s="51">
        <f>WEEKDAY($A39,2)</f>
        <v>1</v>
      </c>
      <c r="O39" s="52"/>
      <c r="P39" s="41"/>
      <c r="Q39" s="53"/>
      <c r="R39" s="41"/>
      <c r="S39" s="31"/>
      <c r="T39" s="31"/>
      <c r="U39" s="31"/>
      <c r="V39" s="31"/>
      <c r="W39" s="31"/>
      <c r="X39" s="31"/>
      <c r="Y39" s="31"/>
      <c r="Z39" s="31"/>
    </row>
    <row r="40" spans="1:26" s="43" customFormat="1" ht="11.25" x14ac:dyDescent="0.2">
      <c r="A40" s="164"/>
      <c r="B40" s="170"/>
      <c r="C40" s="170"/>
      <c r="D40" s="171"/>
      <c r="E40" s="31"/>
      <c r="F40" s="44">
        <f t="shared" si="0"/>
        <v>58440</v>
      </c>
      <c r="G40" s="45"/>
      <c r="H40" s="45"/>
      <c r="I40" s="46"/>
      <c r="J40" s="47"/>
      <c r="K40" s="48"/>
      <c r="L40" s="49"/>
      <c r="M40" s="50">
        <f>M39-((G40+I40)*data!$B$22+(H40+J40)*data!$B$23)/100+L40</f>
        <v>50.039999999999992</v>
      </c>
      <c r="N40" s="51">
        <f>WEEKDAY($A39,2)</f>
        <v>1</v>
      </c>
      <c r="O40" s="52"/>
      <c r="P40" s="41"/>
      <c r="Q40" s="53"/>
      <c r="R40" s="41"/>
      <c r="S40" s="31"/>
      <c r="T40" s="31"/>
      <c r="U40" s="31"/>
      <c r="V40" s="31"/>
      <c r="W40" s="31"/>
      <c r="X40" s="31"/>
      <c r="Y40" s="31"/>
      <c r="Z40" s="31"/>
    </row>
    <row r="41" spans="1:26" s="43" customFormat="1" ht="11.25" x14ac:dyDescent="0.2">
      <c r="A41" s="164">
        <f>A39+1</f>
        <v>41107</v>
      </c>
      <c r="B41" s="170"/>
      <c r="C41" s="170"/>
      <c r="D41" s="171"/>
      <c r="E41" s="31"/>
      <c r="F41" s="44">
        <f t="shared" si="0"/>
        <v>58440</v>
      </c>
      <c r="G41" s="45"/>
      <c r="H41" s="45"/>
      <c r="I41" s="46"/>
      <c r="J41" s="47"/>
      <c r="K41" s="48"/>
      <c r="L41" s="49"/>
      <c r="M41" s="50">
        <f>M40-((G41+I41)*data!$B$22+(H41+J41)*data!$B$23)/100+L41</f>
        <v>50.039999999999992</v>
      </c>
      <c r="N41" s="51">
        <f>WEEKDAY($A41,2)</f>
        <v>2</v>
      </c>
      <c r="O41" s="52"/>
      <c r="P41" s="41"/>
      <c r="Q41" s="53"/>
      <c r="R41" s="41"/>
      <c r="S41" s="31"/>
      <c r="T41" s="31"/>
      <c r="U41" s="31"/>
      <c r="V41" s="31"/>
      <c r="W41" s="31"/>
      <c r="X41" s="31"/>
      <c r="Y41" s="31"/>
      <c r="Z41" s="31"/>
    </row>
    <row r="42" spans="1:26" s="43" customFormat="1" ht="11.25" x14ac:dyDescent="0.2">
      <c r="A42" s="164"/>
      <c r="B42" s="170"/>
      <c r="C42" s="170"/>
      <c r="D42" s="171"/>
      <c r="E42" s="31"/>
      <c r="F42" s="44">
        <f t="shared" si="0"/>
        <v>58440</v>
      </c>
      <c r="G42" s="45"/>
      <c r="H42" s="45"/>
      <c r="I42" s="46"/>
      <c r="J42" s="47"/>
      <c r="K42" s="48"/>
      <c r="L42" s="49"/>
      <c r="M42" s="50">
        <f>M41-((G42+I42)*data!$B$22+(H42+J42)*data!$B$23)/100+L42</f>
        <v>50.039999999999992</v>
      </c>
      <c r="N42" s="51">
        <f>WEEKDAY($A41,2)</f>
        <v>2</v>
      </c>
      <c r="O42" s="52"/>
      <c r="P42" s="41"/>
      <c r="Q42" s="53"/>
      <c r="R42" s="41"/>
      <c r="S42" s="31"/>
      <c r="T42" s="31"/>
      <c r="U42" s="31"/>
      <c r="V42" s="31"/>
      <c r="W42" s="31"/>
      <c r="X42" s="31"/>
      <c r="Y42" s="31"/>
      <c r="Z42" s="31"/>
    </row>
    <row r="43" spans="1:26" s="43" customFormat="1" ht="11.25" x14ac:dyDescent="0.2">
      <c r="A43" s="164">
        <f>A41+1</f>
        <v>41108</v>
      </c>
      <c r="B43" s="170"/>
      <c r="C43" s="170"/>
      <c r="D43" s="171"/>
      <c r="E43" s="31"/>
      <c r="F43" s="44">
        <f t="shared" si="0"/>
        <v>58440</v>
      </c>
      <c r="G43" s="45"/>
      <c r="H43" s="45"/>
      <c r="I43" s="46"/>
      <c r="J43" s="47"/>
      <c r="K43" s="48"/>
      <c r="L43" s="49"/>
      <c r="M43" s="50">
        <f>M42-((G43+I43)*data!$B$22+(H43+J43)*data!$B$23)/100+L43</f>
        <v>50.039999999999992</v>
      </c>
      <c r="N43" s="51">
        <f>WEEKDAY($A43,2)</f>
        <v>3</v>
      </c>
      <c r="O43" s="52"/>
      <c r="P43" s="41"/>
      <c r="Q43" s="53"/>
      <c r="R43" s="41"/>
      <c r="S43" s="31"/>
      <c r="T43" s="31"/>
      <c r="U43" s="31"/>
      <c r="V43" s="31"/>
      <c r="W43" s="31"/>
      <c r="X43" s="31"/>
      <c r="Y43" s="31"/>
      <c r="Z43" s="31"/>
    </row>
    <row r="44" spans="1:26" s="43" customFormat="1" ht="11.25" x14ac:dyDescent="0.2">
      <c r="A44" s="164"/>
      <c r="B44" s="170"/>
      <c r="C44" s="170"/>
      <c r="D44" s="171"/>
      <c r="E44" s="31"/>
      <c r="F44" s="44">
        <f t="shared" si="0"/>
        <v>58440</v>
      </c>
      <c r="G44" s="45"/>
      <c r="H44" s="45"/>
      <c r="I44" s="46"/>
      <c r="J44" s="47"/>
      <c r="K44" s="48"/>
      <c r="L44" s="49"/>
      <c r="M44" s="50">
        <f>M43-((G44+I44)*data!$B$22+(H44+J44)*data!$B$23)/100+L44</f>
        <v>50.039999999999992</v>
      </c>
      <c r="N44" s="51">
        <f>WEEKDAY($A43,2)</f>
        <v>3</v>
      </c>
      <c r="O44" s="52"/>
      <c r="P44" s="41"/>
      <c r="Q44" s="53"/>
      <c r="R44" s="41"/>
      <c r="S44" s="31"/>
      <c r="T44" s="31"/>
      <c r="U44" s="31"/>
      <c r="V44" s="31"/>
      <c r="W44" s="31"/>
      <c r="X44" s="31"/>
      <c r="Y44" s="31"/>
      <c r="Z44" s="31"/>
    </row>
    <row r="45" spans="1:26" s="43" customFormat="1" ht="11.25" x14ac:dyDescent="0.2">
      <c r="A45" s="164">
        <f>A43+1</f>
        <v>41109</v>
      </c>
      <c r="B45" s="165"/>
      <c r="C45" s="165"/>
      <c r="D45" s="166"/>
      <c r="E45" s="31"/>
      <c r="F45" s="44">
        <f t="shared" si="0"/>
        <v>58440</v>
      </c>
      <c r="G45" s="45"/>
      <c r="H45" s="45"/>
      <c r="I45" s="46"/>
      <c r="J45" s="47"/>
      <c r="K45" s="48"/>
      <c r="L45" s="49"/>
      <c r="M45" s="50">
        <f>M44-((G45+I45)*data!$B$22+(H45+J45)*data!$B$23)/100+L45</f>
        <v>50.039999999999992</v>
      </c>
      <c r="N45" s="51">
        <f>WEEKDAY($A45,2)</f>
        <v>4</v>
      </c>
      <c r="O45" s="52"/>
      <c r="P45" s="41"/>
      <c r="Q45" s="53"/>
      <c r="R45" s="41"/>
      <c r="S45" s="31"/>
      <c r="T45" s="31"/>
      <c r="U45" s="31"/>
      <c r="V45" s="31"/>
      <c r="W45" s="31"/>
      <c r="X45" s="31"/>
      <c r="Y45" s="31"/>
      <c r="Z45" s="31"/>
    </row>
    <row r="46" spans="1:26" s="43" customFormat="1" ht="11.25" x14ac:dyDescent="0.2">
      <c r="A46" s="164"/>
      <c r="B46" s="170"/>
      <c r="C46" s="170"/>
      <c r="D46" s="171"/>
      <c r="E46" s="31"/>
      <c r="F46" s="44">
        <f t="shared" si="0"/>
        <v>58440</v>
      </c>
      <c r="G46" s="45"/>
      <c r="H46" s="45"/>
      <c r="I46" s="46"/>
      <c r="J46" s="47"/>
      <c r="K46" s="48"/>
      <c r="L46" s="49"/>
      <c r="M46" s="50">
        <f>M45-((G46+I46)*data!$B$22+(H46+J46)*data!$B$23)/100+L46</f>
        <v>50.039999999999992</v>
      </c>
      <c r="N46" s="51">
        <f>WEEKDAY($A45,2)</f>
        <v>4</v>
      </c>
      <c r="O46" s="52"/>
      <c r="P46" s="41"/>
      <c r="Q46" s="53"/>
      <c r="R46" s="41"/>
      <c r="S46" s="31"/>
      <c r="T46" s="31"/>
      <c r="U46" s="31"/>
      <c r="V46" s="31"/>
      <c r="W46" s="31"/>
      <c r="X46" s="31"/>
      <c r="Y46" s="31"/>
      <c r="Z46" s="31"/>
    </row>
    <row r="47" spans="1:26" s="43" customFormat="1" ht="11.25" x14ac:dyDescent="0.2">
      <c r="A47" s="164">
        <f>A45+1</f>
        <v>41110</v>
      </c>
      <c r="B47" s="165"/>
      <c r="C47" s="165"/>
      <c r="D47" s="166"/>
      <c r="E47" s="31"/>
      <c r="F47" s="44">
        <f t="shared" si="0"/>
        <v>58440</v>
      </c>
      <c r="G47" s="45"/>
      <c r="H47" s="45"/>
      <c r="I47" s="46"/>
      <c r="J47" s="47"/>
      <c r="K47" s="48"/>
      <c r="L47" s="49"/>
      <c r="M47" s="50">
        <f>M46-((G47+I47)*data!$B$22+(H47+J47)*data!$B$23)/100+L47</f>
        <v>50.039999999999992</v>
      </c>
      <c r="N47" s="51">
        <f>WEEKDAY($A47,2)</f>
        <v>5</v>
      </c>
      <c r="O47" s="52"/>
      <c r="P47" s="41"/>
      <c r="Q47" s="53"/>
      <c r="R47" s="41"/>
      <c r="S47" s="31"/>
      <c r="T47" s="31"/>
      <c r="U47" s="31"/>
      <c r="V47" s="31"/>
      <c r="W47" s="31"/>
      <c r="X47" s="31"/>
      <c r="Y47" s="31"/>
      <c r="Z47" s="31"/>
    </row>
    <row r="48" spans="1:26" s="43" customFormat="1" ht="11.25" x14ac:dyDescent="0.2">
      <c r="A48" s="164"/>
      <c r="B48" s="170"/>
      <c r="C48" s="170"/>
      <c r="D48" s="171"/>
      <c r="E48" s="31"/>
      <c r="F48" s="44">
        <f t="shared" si="0"/>
        <v>58440</v>
      </c>
      <c r="G48" s="45"/>
      <c r="H48" s="45"/>
      <c r="I48" s="46"/>
      <c r="J48" s="47"/>
      <c r="K48" s="48"/>
      <c r="L48" s="49"/>
      <c r="M48" s="50">
        <f>M47-((G48+I48)*data!$B$22+(H48+J48)*data!$B$23)/100+L48</f>
        <v>50.039999999999992</v>
      </c>
      <c r="N48" s="51">
        <f>WEEKDAY($A47,2)</f>
        <v>5</v>
      </c>
      <c r="O48" s="52"/>
      <c r="P48" s="41"/>
      <c r="Q48" s="53"/>
      <c r="R48" s="41"/>
      <c r="S48" s="31"/>
      <c r="T48" s="31"/>
      <c r="U48" s="31"/>
      <c r="V48" s="31"/>
      <c r="W48" s="31"/>
      <c r="X48" s="31"/>
      <c r="Y48" s="31"/>
      <c r="Z48" s="31"/>
    </row>
    <row r="49" spans="1:26" s="43" customFormat="1" ht="11.25" x14ac:dyDescent="0.2">
      <c r="A49" s="164">
        <f>A47+1</f>
        <v>41111</v>
      </c>
      <c r="B49" s="165"/>
      <c r="C49" s="165"/>
      <c r="D49" s="166"/>
      <c r="E49" s="31"/>
      <c r="F49" s="44">
        <f t="shared" si="0"/>
        <v>58440</v>
      </c>
      <c r="G49" s="45"/>
      <c r="H49" s="45"/>
      <c r="I49" s="46"/>
      <c r="J49" s="47"/>
      <c r="K49" s="48"/>
      <c r="L49" s="49"/>
      <c r="M49" s="50">
        <f>M48-((G49+I49)*data!$B$22+(H49+J49)*data!$B$23)/100+L49</f>
        <v>50.039999999999992</v>
      </c>
      <c r="N49" s="51">
        <f>WEEKDAY($A49,2)</f>
        <v>6</v>
      </c>
      <c r="O49" s="52"/>
      <c r="P49" s="41"/>
      <c r="Q49" s="53"/>
      <c r="R49" s="41"/>
      <c r="S49" s="31"/>
      <c r="T49" s="31"/>
      <c r="U49" s="31"/>
      <c r="V49" s="31"/>
      <c r="W49" s="31"/>
      <c r="X49" s="31"/>
      <c r="Y49" s="31"/>
      <c r="Z49" s="31"/>
    </row>
    <row r="50" spans="1:26" s="43" customFormat="1" ht="11.25" x14ac:dyDescent="0.2">
      <c r="A50" s="164"/>
      <c r="B50" s="170"/>
      <c r="C50" s="170"/>
      <c r="D50" s="171"/>
      <c r="E50" s="31"/>
      <c r="F50" s="44">
        <f t="shared" si="0"/>
        <v>58440</v>
      </c>
      <c r="G50" s="45"/>
      <c r="H50" s="45"/>
      <c r="I50" s="46"/>
      <c r="J50" s="47"/>
      <c r="K50" s="48"/>
      <c r="L50" s="49"/>
      <c r="M50" s="50">
        <f>M49-((G50+I50)*data!$B$22+(H50+J50)*data!$B$23)/100+L50</f>
        <v>50.039999999999992</v>
      </c>
      <c r="N50" s="51">
        <f>WEEKDAY($A49,2)</f>
        <v>6</v>
      </c>
      <c r="O50" s="52"/>
      <c r="P50" s="41"/>
      <c r="Q50" s="53"/>
      <c r="R50" s="41"/>
      <c r="S50" s="31"/>
      <c r="T50" s="31"/>
      <c r="U50" s="31"/>
      <c r="V50" s="31"/>
      <c r="W50" s="31"/>
      <c r="X50" s="31"/>
      <c r="Y50" s="31"/>
      <c r="Z50" s="31"/>
    </row>
    <row r="51" spans="1:26" s="43" customFormat="1" ht="11.25" x14ac:dyDescent="0.2">
      <c r="A51" s="164">
        <f>A49+1</f>
        <v>41112</v>
      </c>
      <c r="B51" s="165"/>
      <c r="C51" s="165"/>
      <c r="D51" s="166"/>
      <c r="E51" s="31"/>
      <c r="F51" s="44">
        <f t="shared" si="0"/>
        <v>58440</v>
      </c>
      <c r="G51" s="45"/>
      <c r="H51" s="45"/>
      <c r="I51" s="46"/>
      <c r="J51" s="47"/>
      <c r="K51" s="48"/>
      <c r="L51" s="49"/>
      <c r="M51" s="50">
        <f>M50-((G51+I51)*data!$B$22+(H51+J51)*data!$B$23)/100+L51</f>
        <v>50.039999999999992</v>
      </c>
      <c r="N51" s="51">
        <f>WEEKDAY($A51,2)</f>
        <v>7</v>
      </c>
      <c r="O51" s="52"/>
      <c r="P51" s="41"/>
      <c r="Q51" s="53"/>
      <c r="R51" s="41"/>
      <c r="S51" s="31"/>
      <c r="T51" s="31"/>
      <c r="U51" s="31"/>
      <c r="V51" s="31"/>
      <c r="W51" s="31"/>
      <c r="X51" s="31"/>
      <c r="Y51" s="31"/>
      <c r="Z51" s="31"/>
    </row>
    <row r="52" spans="1:26" s="43" customFormat="1" ht="11.25" x14ac:dyDescent="0.2">
      <c r="A52" s="164"/>
      <c r="B52" s="170"/>
      <c r="C52" s="170"/>
      <c r="D52" s="171"/>
      <c r="E52" s="31"/>
      <c r="F52" s="44">
        <f t="shared" si="0"/>
        <v>58440</v>
      </c>
      <c r="G52" s="45"/>
      <c r="H52" s="45"/>
      <c r="I52" s="46"/>
      <c r="J52" s="47"/>
      <c r="K52" s="48"/>
      <c r="L52" s="49"/>
      <c r="M52" s="50">
        <f>M51-((G52+I52)*data!$B$22+(H52+J52)*data!$B$23)/100+L52</f>
        <v>50.039999999999992</v>
      </c>
      <c r="N52" s="51">
        <f>WEEKDAY($A51,2)</f>
        <v>7</v>
      </c>
      <c r="O52" s="52"/>
      <c r="P52" s="41"/>
      <c r="Q52" s="53"/>
      <c r="R52" s="41"/>
      <c r="S52" s="31"/>
      <c r="T52" s="31"/>
      <c r="U52" s="31"/>
      <c r="V52" s="31"/>
      <c r="W52" s="31"/>
      <c r="X52" s="31"/>
      <c r="Y52" s="31"/>
      <c r="Z52" s="31"/>
    </row>
    <row r="53" spans="1:26" s="43" customFormat="1" ht="11.25" x14ac:dyDescent="0.2">
      <c r="A53" s="164">
        <f>A51+1</f>
        <v>41113</v>
      </c>
      <c r="B53" s="165"/>
      <c r="C53" s="165"/>
      <c r="D53" s="166"/>
      <c r="E53" s="31"/>
      <c r="F53" s="44">
        <f t="shared" si="0"/>
        <v>58440</v>
      </c>
      <c r="G53" s="45"/>
      <c r="H53" s="45"/>
      <c r="I53" s="46"/>
      <c r="J53" s="47"/>
      <c r="K53" s="48"/>
      <c r="L53" s="49"/>
      <c r="M53" s="50">
        <f>M52-((G53+I53)*data!$B$22+(H53+J53)*data!$B$23)/100+L53</f>
        <v>50.039999999999992</v>
      </c>
      <c r="N53" s="51">
        <f>WEEKDAY($A53,2)</f>
        <v>1</v>
      </c>
      <c r="O53" s="52"/>
      <c r="P53" s="41"/>
      <c r="Q53" s="53"/>
      <c r="R53" s="41"/>
      <c r="S53" s="31"/>
      <c r="T53" s="31"/>
      <c r="U53" s="31"/>
      <c r="V53" s="31"/>
      <c r="W53" s="31"/>
      <c r="X53" s="31"/>
      <c r="Y53" s="31"/>
      <c r="Z53" s="31"/>
    </row>
    <row r="54" spans="1:26" s="43" customFormat="1" ht="11.25" x14ac:dyDescent="0.2">
      <c r="A54" s="164"/>
      <c r="B54" s="170"/>
      <c r="C54" s="170"/>
      <c r="D54" s="171"/>
      <c r="E54" s="31"/>
      <c r="F54" s="44">
        <f t="shared" si="0"/>
        <v>58440</v>
      </c>
      <c r="G54" s="45"/>
      <c r="H54" s="45"/>
      <c r="I54" s="46"/>
      <c r="J54" s="47"/>
      <c r="K54" s="48"/>
      <c r="L54" s="49"/>
      <c r="M54" s="50">
        <f>M53-((G54+I54)*data!$B$22+(H54+J54)*data!$B$23)/100+L54</f>
        <v>50.039999999999992</v>
      </c>
      <c r="N54" s="51">
        <f>WEEKDAY($A53,2)</f>
        <v>1</v>
      </c>
      <c r="O54" s="52"/>
      <c r="P54" s="41"/>
      <c r="Q54" s="53"/>
      <c r="R54" s="41"/>
      <c r="S54" s="31"/>
      <c r="T54" s="31"/>
      <c r="U54" s="31"/>
      <c r="V54" s="31"/>
      <c r="W54" s="31"/>
      <c r="X54" s="31"/>
      <c r="Y54" s="31"/>
      <c r="Z54" s="31"/>
    </row>
    <row r="55" spans="1:26" s="43" customFormat="1" ht="11.25" x14ac:dyDescent="0.2">
      <c r="A55" s="164">
        <f>A53+1</f>
        <v>41114</v>
      </c>
      <c r="B55" s="170"/>
      <c r="C55" s="170"/>
      <c r="D55" s="171"/>
      <c r="E55" s="31"/>
      <c r="F55" s="44">
        <f t="shared" si="0"/>
        <v>58440</v>
      </c>
      <c r="G55" s="45"/>
      <c r="H55" s="45"/>
      <c r="I55" s="46"/>
      <c r="J55" s="47"/>
      <c r="K55" s="48"/>
      <c r="L55" s="49"/>
      <c r="M55" s="50">
        <f>M54-((G55+I55)*data!$B$22+(H55+J55)*data!$B$23)/100+L55</f>
        <v>50.039999999999992</v>
      </c>
      <c r="N55" s="51">
        <f>WEEKDAY($A55,2)</f>
        <v>2</v>
      </c>
      <c r="O55" s="52"/>
      <c r="P55" s="41"/>
      <c r="Q55" s="53"/>
      <c r="R55" s="41"/>
      <c r="S55" s="31"/>
      <c r="T55" s="31"/>
      <c r="U55" s="31"/>
      <c r="V55" s="31"/>
      <c r="W55" s="31"/>
      <c r="X55" s="31"/>
      <c r="Y55" s="31"/>
      <c r="Z55" s="31"/>
    </row>
    <row r="56" spans="1:26" s="43" customFormat="1" ht="11.25" x14ac:dyDescent="0.2">
      <c r="A56" s="164"/>
      <c r="B56" s="170"/>
      <c r="C56" s="170"/>
      <c r="D56" s="171"/>
      <c r="E56" s="31"/>
      <c r="F56" s="44">
        <f t="shared" si="0"/>
        <v>58440</v>
      </c>
      <c r="G56" s="45"/>
      <c r="H56" s="45"/>
      <c r="I56" s="46"/>
      <c r="J56" s="47"/>
      <c r="K56" s="48"/>
      <c r="L56" s="49"/>
      <c r="M56" s="50">
        <f>M55-((G56+I56)*data!$B$22+(H56+J56)*data!$B$23)/100+L56</f>
        <v>50.039999999999992</v>
      </c>
      <c r="N56" s="51">
        <f>WEEKDAY($A55,2)</f>
        <v>2</v>
      </c>
      <c r="O56" s="52"/>
      <c r="P56" s="41"/>
      <c r="Q56" s="53"/>
      <c r="R56" s="41"/>
      <c r="S56" s="31"/>
      <c r="T56" s="31"/>
      <c r="U56" s="31"/>
      <c r="V56" s="31"/>
      <c r="W56" s="31"/>
      <c r="X56" s="31"/>
      <c r="Y56" s="31"/>
      <c r="Z56" s="31"/>
    </row>
    <row r="57" spans="1:26" s="43" customFormat="1" ht="11.25" x14ac:dyDescent="0.2">
      <c r="A57" s="164">
        <f>A55+1</f>
        <v>41115</v>
      </c>
      <c r="B57" s="170"/>
      <c r="C57" s="170"/>
      <c r="D57" s="171"/>
      <c r="E57" s="31"/>
      <c r="F57" s="44">
        <f t="shared" si="0"/>
        <v>58440</v>
      </c>
      <c r="G57" s="45"/>
      <c r="H57" s="45"/>
      <c r="I57" s="46"/>
      <c r="J57" s="47"/>
      <c r="K57" s="48"/>
      <c r="L57" s="49"/>
      <c r="M57" s="50">
        <f>M56-((G57+I57)*data!$B$22+(H57+J57)*data!$B$23)/100+L57</f>
        <v>50.039999999999992</v>
      </c>
      <c r="N57" s="51">
        <f>WEEKDAY($A57,2)</f>
        <v>3</v>
      </c>
      <c r="O57" s="52"/>
      <c r="P57" s="41"/>
      <c r="Q57" s="53"/>
      <c r="R57" s="41"/>
      <c r="S57" s="31"/>
      <c r="T57" s="31"/>
      <c r="U57" s="31"/>
      <c r="V57" s="31"/>
      <c r="W57" s="31"/>
      <c r="X57" s="31"/>
      <c r="Y57" s="31"/>
      <c r="Z57" s="31"/>
    </row>
    <row r="58" spans="1:26" s="43" customFormat="1" ht="11.25" x14ac:dyDescent="0.2">
      <c r="A58" s="164"/>
      <c r="B58" s="170"/>
      <c r="C58" s="170"/>
      <c r="D58" s="171"/>
      <c r="E58" s="31"/>
      <c r="F58" s="44">
        <f t="shared" si="0"/>
        <v>58440</v>
      </c>
      <c r="G58" s="45"/>
      <c r="H58" s="45"/>
      <c r="I58" s="46"/>
      <c r="J58" s="47"/>
      <c r="K58" s="48"/>
      <c r="L58" s="49"/>
      <c r="M58" s="50">
        <f>M57-((G58+I58)*data!$B$22+(H58+J58)*data!$B$23)/100+L58</f>
        <v>50.039999999999992</v>
      </c>
      <c r="N58" s="51">
        <f>WEEKDAY($A57,2)</f>
        <v>3</v>
      </c>
      <c r="O58" s="52"/>
      <c r="P58" s="41"/>
      <c r="Q58" s="53"/>
      <c r="R58" s="41"/>
      <c r="S58" s="31"/>
      <c r="T58" s="31"/>
      <c r="U58" s="31"/>
      <c r="V58" s="31"/>
      <c r="W58" s="31"/>
      <c r="X58" s="31"/>
      <c r="Y58" s="31"/>
      <c r="Z58" s="31"/>
    </row>
    <row r="59" spans="1:26" s="43" customFormat="1" ht="11.25" x14ac:dyDescent="0.2">
      <c r="A59" s="164">
        <f>A57+1</f>
        <v>41116</v>
      </c>
      <c r="B59" s="165"/>
      <c r="C59" s="165"/>
      <c r="D59" s="166"/>
      <c r="E59" s="31"/>
      <c r="F59" s="44">
        <f t="shared" si="0"/>
        <v>58440</v>
      </c>
      <c r="G59" s="45"/>
      <c r="H59" s="45"/>
      <c r="I59" s="46"/>
      <c r="J59" s="47"/>
      <c r="K59" s="48"/>
      <c r="L59" s="49"/>
      <c r="M59" s="50">
        <f>M58-((G59+I59)*data!$B$22+(H59+J59)*data!$B$23)/100+L59</f>
        <v>50.039999999999992</v>
      </c>
      <c r="N59" s="51">
        <f>WEEKDAY($A59,2)</f>
        <v>4</v>
      </c>
      <c r="O59" s="52"/>
      <c r="P59" s="41"/>
      <c r="Q59" s="53"/>
      <c r="R59" s="41"/>
      <c r="S59" s="31"/>
      <c r="T59" s="31"/>
      <c r="U59" s="31"/>
      <c r="V59" s="31"/>
      <c r="W59" s="31"/>
      <c r="X59" s="31"/>
      <c r="Y59" s="31"/>
      <c r="Z59" s="31"/>
    </row>
    <row r="60" spans="1:26" s="43" customFormat="1" ht="11.25" x14ac:dyDescent="0.2">
      <c r="A60" s="164"/>
      <c r="B60" s="170"/>
      <c r="C60" s="170"/>
      <c r="D60" s="171"/>
      <c r="E60" s="31"/>
      <c r="F60" s="44">
        <f t="shared" si="0"/>
        <v>58440</v>
      </c>
      <c r="G60" s="45"/>
      <c r="H60" s="45"/>
      <c r="I60" s="46"/>
      <c r="J60" s="47"/>
      <c r="K60" s="48"/>
      <c r="L60" s="49"/>
      <c r="M60" s="50">
        <f>M59-((G60+I60)*data!$B$22+(H60+J60)*data!$B$23)/100+L60</f>
        <v>50.039999999999992</v>
      </c>
      <c r="N60" s="51">
        <f>WEEKDAY($A59,2)</f>
        <v>4</v>
      </c>
      <c r="O60" s="52"/>
      <c r="P60" s="41"/>
      <c r="Q60" s="53"/>
      <c r="R60" s="41"/>
      <c r="S60" s="31"/>
      <c r="T60" s="31"/>
      <c r="U60" s="31"/>
      <c r="V60" s="31"/>
      <c r="W60" s="31"/>
      <c r="X60" s="31"/>
      <c r="Y60" s="31"/>
      <c r="Z60" s="31"/>
    </row>
    <row r="61" spans="1:26" s="43" customFormat="1" ht="11.25" x14ac:dyDescent="0.2">
      <c r="A61" s="164">
        <f>A59+1</f>
        <v>41117</v>
      </c>
      <c r="B61" s="165"/>
      <c r="C61" s="165"/>
      <c r="D61" s="166"/>
      <c r="E61" s="31"/>
      <c r="F61" s="44">
        <f t="shared" si="0"/>
        <v>58440</v>
      </c>
      <c r="G61" s="45"/>
      <c r="H61" s="45"/>
      <c r="I61" s="46"/>
      <c r="J61" s="47"/>
      <c r="K61" s="48"/>
      <c r="L61" s="49"/>
      <c r="M61" s="50">
        <f>M60-((G61+I61)*data!$B$22+(H61+J61)*data!$B$23)/100+L61</f>
        <v>50.039999999999992</v>
      </c>
      <c r="N61" s="51">
        <f>WEEKDAY($A61,2)</f>
        <v>5</v>
      </c>
      <c r="O61" s="52"/>
      <c r="P61" s="41"/>
      <c r="Q61" s="53"/>
      <c r="R61" s="41"/>
      <c r="S61" s="31"/>
      <c r="T61" s="31"/>
      <c r="U61" s="31"/>
      <c r="V61" s="31"/>
      <c r="W61" s="31"/>
      <c r="X61" s="31"/>
      <c r="Y61" s="31"/>
      <c r="Z61" s="31"/>
    </row>
    <row r="62" spans="1:26" s="43" customFormat="1" ht="11.25" x14ac:dyDescent="0.2">
      <c r="A62" s="164"/>
      <c r="B62" s="170"/>
      <c r="C62" s="170"/>
      <c r="D62" s="171"/>
      <c r="E62" s="31"/>
      <c r="F62" s="44">
        <f t="shared" si="0"/>
        <v>58440</v>
      </c>
      <c r="G62" s="45"/>
      <c r="H62" s="45"/>
      <c r="I62" s="46"/>
      <c r="J62" s="47"/>
      <c r="K62" s="48"/>
      <c r="L62" s="49"/>
      <c r="M62" s="50">
        <f>M61-((G62+I62)*data!$B$22+(H62+J62)*data!$B$23)/100+L62</f>
        <v>50.039999999999992</v>
      </c>
      <c r="N62" s="51">
        <f>WEEKDAY($A61,2)</f>
        <v>5</v>
      </c>
      <c r="O62" s="52"/>
      <c r="P62" s="41"/>
      <c r="Q62" s="53"/>
      <c r="R62" s="41"/>
      <c r="S62" s="31"/>
      <c r="T62" s="31"/>
      <c r="U62" s="31"/>
      <c r="V62" s="31"/>
      <c r="W62" s="31"/>
      <c r="X62" s="31"/>
      <c r="Y62" s="31"/>
      <c r="Z62" s="31"/>
    </row>
    <row r="63" spans="1:26" s="43" customFormat="1" ht="11.25" x14ac:dyDescent="0.2">
      <c r="A63" s="164">
        <f>A61+1</f>
        <v>41118</v>
      </c>
      <c r="B63" s="165"/>
      <c r="C63" s="165"/>
      <c r="D63" s="166"/>
      <c r="E63" s="31"/>
      <c r="F63" s="44">
        <f t="shared" si="0"/>
        <v>58440</v>
      </c>
      <c r="G63" s="114"/>
      <c r="H63" s="45"/>
      <c r="I63" s="46"/>
      <c r="J63" s="47"/>
      <c r="K63" s="48"/>
      <c r="L63" s="49"/>
      <c r="M63" s="50">
        <f>M62-((G63+I63)*data!$B$22+(H63+J63)*data!$B$23)/100+L63</f>
        <v>50.039999999999992</v>
      </c>
      <c r="N63" s="51">
        <f>WEEKDAY($A63,2)</f>
        <v>6</v>
      </c>
      <c r="O63" s="52"/>
      <c r="P63" s="41"/>
      <c r="Q63" s="53"/>
      <c r="R63" s="41"/>
      <c r="S63" s="31"/>
      <c r="T63" s="31"/>
      <c r="U63" s="31"/>
      <c r="V63" s="31"/>
      <c r="W63" s="31"/>
      <c r="X63" s="31"/>
      <c r="Y63" s="31"/>
      <c r="Z63" s="31"/>
    </row>
    <row r="64" spans="1:26" s="43" customFormat="1" ht="11.25" x14ac:dyDescent="0.2">
      <c r="A64" s="164"/>
      <c r="B64" s="170"/>
      <c r="C64" s="170"/>
      <c r="D64" s="171"/>
      <c r="E64" s="31"/>
      <c r="F64" s="44">
        <f t="shared" si="0"/>
        <v>58440</v>
      </c>
      <c r="G64" s="45"/>
      <c r="H64" s="45"/>
      <c r="I64" s="46"/>
      <c r="J64" s="47"/>
      <c r="K64" s="48"/>
      <c r="L64" s="49"/>
      <c r="M64" s="50">
        <f>M63-((G64+I64)*data!$B$22+(H64+J64)*data!$B$23)/100+L64</f>
        <v>50.039999999999992</v>
      </c>
      <c r="N64" s="51">
        <f>WEEKDAY($A63,2)</f>
        <v>6</v>
      </c>
      <c r="O64" s="52"/>
      <c r="P64" s="41"/>
      <c r="Q64" s="53"/>
      <c r="R64" s="41"/>
      <c r="S64" s="31"/>
      <c r="T64" s="31"/>
      <c r="U64" s="31"/>
      <c r="V64" s="31"/>
      <c r="W64" s="31"/>
      <c r="X64" s="31"/>
      <c r="Y64" s="31"/>
      <c r="Z64" s="31"/>
    </row>
    <row r="65" spans="1:26" s="43" customFormat="1" ht="11.25" x14ac:dyDescent="0.2">
      <c r="A65" s="164">
        <f>IF(MONTH(A63+1)=MONTH($L$1),A63+1," ")</f>
        <v>41119</v>
      </c>
      <c r="B65" s="165"/>
      <c r="C65" s="165"/>
      <c r="D65" s="166"/>
      <c r="E65" s="31"/>
      <c r="F65" s="44">
        <f t="shared" si="0"/>
        <v>58440</v>
      </c>
      <c r="G65" s="45"/>
      <c r="H65" s="45"/>
      <c r="I65" s="46"/>
      <c r="J65" s="47"/>
      <c r="K65" s="48"/>
      <c r="L65" s="49"/>
      <c r="M65" s="50">
        <f>M64-((G65+I65)*data!$B$22+(H65+J65)*data!$B$23)/100+L65</f>
        <v>50.039999999999992</v>
      </c>
      <c r="N65" s="51">
        <f>WEEKDAY($A65,2)</f>
        <v>7</v>
      </c>
      <c r="O65" s="52"/>
      <c r="P65" s="41"/>
      <c r="Q65" s="53"/>
      <c r="R65" s="41"/>
      <c r="S65" s="31"/>
      <c r="T65" s="31"/>
      <c r="U65" s="31"/>
      <c r="V65" s="31"/>
      <c r="W65" s="31"/>
      <c r="X65" s="31"/>
      <c r="Y65" s="31"/>
      <c r="Z65" s="31"/>
    </row>
    <row r="66" spans="1:26" s="43" customFormat="1" ht="11.25" x14ac:dyDescent="0.2">
      <c r="A66" s="164"/>
      <c r="B66" s="170"/>
      <c r="C66" s="170"/>
      <c r="D66" s="171"/>
      <c r="E66" s="31"/>
      <c r="F66" s="44">
        <f t="shared" si="0"/>
        <v>58440</v>
      </c>
      <c r="G66" s="45"/>
      <c r="H66" s="45"/>
      <c r="I66" s="46"/>
      <c r="J66" s="47"/>
      <c r="K66" s="48"/>
      <c r="L66" s="49"/>
      <c r="M66" s="50">
        <f>M65-((G66+I66)*data!$B$22+(H66+J66)*data!$B$23)/100+L66</f>
        <v>50.039999999999992</v>
      </c>
      <c r="N66" s="51">
        <f>WEEKDAY($A65,2)</f>
        <v>7</v>
      </c>
      <c r="O66" s="52"/>
      <c r="P66" s="41"/>
      <c r="Q66" s="53"/>
      <c r="R66" s="41"/>
      <c r="S66" s="31"/>
      <c r="T66" s="31"/>
      <c r="U66" s="31"/>
      <c r="V66" s="31"/>
      <c r="W66" s="31"/>
      <c r="X66" s="31"/>
      <c r="Y66" s="31"/>
      <c r="Z66" s="31"/>
    </row>
    <row r="67" spans="1:26" s="43" customFormat="1" ht="11.25" x14ac:dyDescent="0.2">
      <c r="A67" s="164">
        <f>IF(MONTH(A63+2)=MONTH($L$1),A63+2," ")</f>
        <v>41120</v>
      </c>
      <c r="B67" s="165"/>
      <c r="C67" s="165"/>
      <c r="D67" s="166"/>
      <c r="E67" s="31"/>
      <c r="F67" s="44">
        <f t="shared" si="0"/>
        <v>58440</v>
      </c>
      <c r="G67" s="45"/>
      <c r="H67" s="45"/>
      <c r="I67" s="46"/>
      <c r="J67" s="47"/>
      <c r="K67" s="48"/>
      <c r="L67" s="49"/>
      <c r="M67" s="50">
        <f>M66-((G67+I67)*data!$B$22+(H67+J67)*data!$B$23)/100+L67</f>
        <v>50.039999999999992</v>
      </c>
      <c r="N67" s="51">
        <f>WEEKDAY($A67,2)</f>
        <v>1</v>
      </c>
      <c r="O67" s="52"/>
      <c r="P67" s="41"/>
      <c r="Q67" s="53"/>
      <c r="R67" s="41"/>
      <c r="S67" s="31"/>
      <c r="T67" s="31"/>
      <c r="U67" s="31"/>
      <c r="V67" s="31"/>
      <c r="W67" s="31"/>
      <c r="X67" s="31"/>
      <c r="Y67" s="31"/>
      <c r="Z67" s="31"/>
    </row>
    <row r="68" spans="1:26" s="43" customFormat="1" ht="11.25" x14ac:dyDescent="0.2">
      <c r="A68" s="164"/>
      <c r="B68" s="170"/>
      <c r="C68" s="170"/>
      <c r="D68" s="171"/>
      <c r="E68" s="31"/>
      <c r="F68" s="44">
        <f t="shared" si="0"/>
        <v>58440</v>
      </c>
      <c r="G68" s="45"/>
      <c r="H68" s="45"/>
      <c r="I68" s="46"/>
      <c r="J68" s="47"/>
      <c r="K68" s="48"/>
      <c r="L68" s="49"/>
      <c r="M68" s="50">
        <f>M67-((G68+I68)*data!$B$22+(H68+J68)*data!$B$23)/100+L68</f>
        <v>50.039999999999992</v>
      </c>
      <c r="N68" s="51">
        <f>WEEKDAY($A67,2)</f>
        <v>1</v>
      </c>
      <c r="O68" s="52"/>
      <c r="P68" s="41"/>
      <c r="Q68" s="53"/>
      <c r="R68" s="41"/>
      <c r="S68" s="31"/>
      <c r="T68" s="31"/>
      <c r="U68" s="31"/>
      <c r="V68" s="31"/>
      <c r="W68" s="31"/>
      <c r="X68" s="31"/>
      <c r="Y68" s="31"/>
      <c r="Z68" s="31"/>
    </row>
    <row r="69" spans="1:26" s="43" customFormat="1" ht="11.25" x14ac:dyDescent="0.2">
      <c r="A69" s="164">
        <f>IF(MONTH(A63+3)=MONTH($L$1),A63+3," ")</f>
        <v>41121</v>
      </c>
      <c r="B69" s="170"/>
      <c r="C69" s="170"/>
      <c r="D69" s="171"/>
      <c r="E69" s="31"/>
      <c r="F69" s="44">
        <f t="shared" si="0"/>
        <v>58440</v>
      </c>
      <c r="G69" s="45"/>
      <c r="H69" s="45"/>
      <c r="I69" s="46"/>
      <c r="J69" s="47"/>
      <c r="K69" s="48"/>
      <c r="L69" s="49"/>
      <c r="M69" s="50">
        <f>M68-((G69+I69)*data!$B$22+(H69+J69)*data!$B$23)/100+L69</f>
        <v>50.039999999999992</v>
      </c>
      <c r="N69" s="51">
        <f>WEEKDAY($A69,2)</f>
        <v>2</v>
      </c>
      <c r="O69" s="52"/>
      <c r="P69" s="41"/>
      <c r="Q69" s="53"/>
      <c r="R69" s="41"/>
      <c r="S69" s="31"/>
      <c r="T69" s="31"/>
      <c r="U69" s="31"/>
      <c r="V69" s="31"/>
      <c r="W69" s="31"/>
      <c r="X69" s="31"/>
      <c r="Y69" s="31"/>
      <c r="Z69" s="31"/>
    </row>
    <row r="70" spans="1:26" s="43" customFormat="1" ht="11.25" x14ac:dyDescent="0.2">
      <c r="A70" s="176"/>
      <c r="B70" s="177"/>
      <c r="C70" s="177"/>
      <c r="D70" s="178"/>
      <c r="E70" s="31"/>
      <c r="F70" s="54">
        <f t="shared" si="0"/>
        <v>58440</v>
      </c>
      <c r="G70" s="55"/>
      <c r="H70" s="55"/>
      <c r="I70" s="56"/>
      <c r="J70" s="57"/>
      <c r="K70" s="48"/>
      <c r="L70" s="58"/>
      <c r="M70" s="59">
        <f>M69-((G70+I70)*data!$B$22+(H70+J70)*data!$B$23)/100+L70</f>
        <v>50.039999999999992</v>
      </c>
      <c r="N70" s="60">
        <f>WEEKDAY($A69,2)</f>
        <v>2</v>
      </c>
      <c r="O70" s="61"/>
      <c r="P70" s="41"/>
      <c r="Q70" s="62"/>
      <c r="R70" s="41"/>
      <c r="S70" s="31"/>
      <c r="T70" s="31"/>
      <c r="U70" s="31"/>
      <c r="V70" s="31"/>
      <c r="W70" s="31"/>
      <c r="X70" s="31"/>
      <c r="Y70" s="31"/>
      <c r="Z70" s="31"/>
    </row>
    <row r="71" spans="1:26" s="43" customFormat="1" ht="3.75" customHeight="1" x14ac:dyDescent="0.2">
      <c r="A71" s="63"/>
      <c r="B71" s="63"/>
      <c r="C71" s="63"/>
      <c r="D71" s="31"/>
      <c r="E71" s="31"/>
      <c r="F71" s="64"/>
      <c r="G71" s="64"/>
      <c r="H71" s="64"/>
      <c r="I71" s="64"/>
      <c r="J71" s="64"/>
      <c r="K71" s="31"/>
      <c r="L71" s="65"/>
      <c r="M71" s="65"/>
      <c r="N71" s="31"/>
      <c r="O71" s="31"/>
      <c r="P71" s="31"/>
      <c r="Q71" s="64"/>
      <c r="R71" s="31"/>
      <c r="S71" s="31"/>
      <c r="T71" s="31"/>
      <c r="U71" s="31"/>
      <c r="V71" s="31"/>
      <c r="W71" s="31"/>
      <c r="X71" s="31"/>
      <c r="Y71" s="31"/>
      <c r="Z71" s="31"/>
    </row>
    <row r="72" spans="1:26" s="43" customFormat="1" ht="11.25" customHeight="1" x14ac:dyDescent="0.2">
      <c r="A72" s="182" t="s">
        <v>33</v>
      </c>
      <c r="B72" s="183"/>
      <c r="C72" s="66" t="s">
        <v>34</v>
      </c>
      <c r="D72" s="67">
        <f>F9</f>
        <v>58440</v>
      </c>
      <c r="E72" s="31"/>
      <c r="F72" s="186" t="s">
        <v>35</v>
      </c>
      <c r="G72" s="187"/>
      <c r="H72" s="187"/>
      <c r="I72" s="188"/>
      <c r="J72" s="68"/>
      <c r="K72" s="69"/>
      <c r="L72" s="66" t="s">
        <v>36</v>
      </c>
      <c r="M72" s="67">
        <f>M70</f>
        <v>50.039999999999992</v>
      </c>
      <c r="N72" s="31"/>
      <c r="O72" s="31"/>
      <c r="P72" s="31"/>
      <c r="Q72" s="122">
        <f>SUM(Q9:Q70)</f>
        <v>0</v>
      </c>
      <c r="R72" s="70" t="s">
        <v>37</v>
      </c>
      <c r="S72" s="31"/>
      <c r="T72" s="31"/>
      <c r="U72" s="31"/>
      <c r="V72" s="31"/>
      <c r="W72" s="31"/>
      <c r="X72" s="31"/>
      <c r="Y72" s="31"/>
      <c r="Z72" s="31"/>
    </row>
    <row r="73" spans="1:26" s="43" customFormat="1" ht="11.25" customHeight="1" x14ac:dyDescent="0.2">
      <c r="A73" s="184"/>
      <c r="B73" s="185"/>
      <c r="C73" s="71" t="s">
        <v>38</v>
      </c>
      <c r="D73" s="72">
        <f>F70+G70+H70+I70+J70</f>
        <v>58440</v>
      </c>
      <c r="E73" s="31"/>
      <c r="F73" s="189" t="s">
        <v>39</v>
      </c>
      <c r="G73" s="190"/>
      <c r="H73" s="190"/>
      <c r="I73" s="191"/>
      <c r="J73" s="68"/>
      <c r="K73" s="69"/>
      <c r="L73" s="66" t="s">
        <v>40</v>
      </c>
      <c r="M73" s="116"/>
      <c r="N73" s="31"/>
      <c r="O73" s="31"/>
      <c r="P73" s="31"/>
      <c r="Q73" s="123">
        <f>taxa*Q72</f>
        <v>0</v>
      </c>
      <c r="R73" s="73" t="s">
        <v>76</v>
      </c>
      <c r="S73" s="31"/>
      <c r="T73" s="31"/>
      <c r="U73" s="31"/>
      <c r="V73" s="31"/>
      <c r="W73" s="31"/>
      <c r="X73" s="31"/>
      <c r="Y73" s="31"/>
      <c r="Z73" s="31"/>
    </row>
    <row r="74" spans="1:26" s="43" customFormat="1" ht="11.25" customHeight="1" x14ac:dyDescent="0.2">
      <c r="A74" s="195" t="s">
        <v>41</v>
      </c>
      <c r="B74" s="196"/>
      <c r="C74" s="66" t="s">
        <v>42</v>
      </c>
      <c r="D74" s="67">
        <f>SUM(G9:G70)</f>
        <v>0</v>
      </c>
      <c r="E74" s="31"/>
      <c r="F74" s="192"/>
      <c r="G74" s="193"/>
      <c r="H74" s="193"/>
      <c r="I74" s="194"/>
      <c r="J74" s="74"/>
      <c r="K74" s="75"/>
      <c r="L74" s="76" t="s">
        <v>36</v>
      </c>
      <c r="M74" s="117"/>
      <c r="N74" s="31"/>
      <c r="O74" s="31"/>
      <c r="P74" s="31"/>
      <c r="Q74" s="77"/>
      <c r="R74" s="78"/>
      <c r="S74" s="31"/>
      <c r="T74" s="31"/>
      <c r="U74" s="31"/>
      <c r="V74" s="31"/>
      <c r="W74" s="31"/>
      <c r="X74" s="31"/>
      <c r="Y74" s="31"/>
      <c r="Z74" s="31"/>
    </row>
    <row r="75" spans="1:26" s="43" customFormat="1" ht="11.25" customHeight="1" x14ac:dyDescent="0.2">
      <c r="A75" s="197"/>
      <c r="B75" s="198"/>
      <c r="C75" s="79" t="s">
        <v>43</v>
      </c>
      <c r="D75" s="80">
        <f>SUM(H9:H70)</f>
        <v>0</v>
      </c>
      <c r="E75" s="31"/>
      <c r="F75" s="199" t="s">
        <v>44</v>
      </c>
      <c r="G75" s="200"/>
      <c r="H75" s="200"/>
      <c r="I75" s="200"/>
      <c r="J75" s="200"/>
      <c r="K75" s="200"/>
      <c r="L75" s="201"/>
      <c r="M75" s="118"/>
      <c r="N75" s="31"/>
      <c r="O75" s="31"/>
      <c r="P75" s="31"/>
      <c r="Q75" s="122" t="e">
        <f>#REF!+Q72</f>
        <v>#REF!</v>
      </c>
      <c r="R75" s="70" t="s">
        <v>45</v>
      </c>
      <c r="S75" s="31"/>
      <c r="T75" s="31"/>
      <c r="U75" s="31"/>
      <c r="V75" s="31"/>
      <c r="W75" s="31"/>
      <c r="X75" s="31"/>
      <c r="Y75" s="31"/>
      <c r="Z75" s="31"/>
    </row>
    <row r="76" spans="1:26" s="43" customFormat="1" ht="11.25" customHeight="1" x14ac:dyDescent="0.2">
      <c r="A76" s="81"/>
      <c r="B76" s="82"/>
      <c r="C76" s="83" t="s">
        <v>46</v>
      </c>
      <c r="D76" s="84">
        <f>SUM(I9:I70)</f>
        <v>0</v>
      </c>
      <c r="E76" s="31"/>
      <c r="F76" s="202" t="s">
        <v>47</v>
      </c>
      <c r="G76" s="203"/>
      <c r="H76" s="203"/>
      <c r="I76" s="204"/>
      <c r="J76" s="205" t="str">
        <f>data!$B$18</f>
        <v>Nafta</v>
      </c>
      <c r="K76" s="206"/>
      <c r="L76" s="206"/>
      <c r="M76" s="207"/>
      <c r="N76" s="31"/>
      <c r="O76" s="31"/>
      <c r="P76" s="31"/>
      <c r="Q76" s="124" t="e">
        <f>IF(Q75&gt;5000,IF(Q72&gt;(Q75-5000),(Q75-5000)*taxa,Q72*taxa),0)</f>
        <v>#REF!</v>
      </c>
      <c r="R76" s="85" t="s">
        <v>77</v>
      </c>
      <c r="S76" s="31"/>
      <c r="T76" s="31"/>
      <c r="U76" s="31"/>
      <c r="V76" s="31"/>
      <c r="W76" s="31"/>
      <c r="X76" s="31"/>
      <c r="Y76" s="31"/>
      <c r="Z76" s="31"/>
    </row>
    <row r="77" spans="1:26" s="43" customFormat="1" ht="11.25" customHeight="1" x14ac:dyDescent="0.2">
      <c r="A77" s="81"/>
      <c r="B77" s="82"/>
      <c r="C77" s="83" t="s">
        <v>48</v>
      </c>
      <c r="D77" s="84">
        <f>SUM(J9:J70)</f>
        <v>0</v>
      </c>
      <c r="E77" s="31"/>
      <c r="F77" s="179" t="s">
        <v>74</v>
      </c>
      <c r="G77" s="180"/>
      <c r="H77" s="180"/>
      <c r="I77" s="180"/>
      <c r="J77" s="180"/>
      <c r="K77" s="180"/>
      <c r="L77" s="181"/>
      <c r="M77" s="120">
        <f>SUM(O9:O70)</f>
        <v>0</v>
      </c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s="43" customFormat="1" ht="11.25" customHeight="1" x14ac:dyDescent="0.2">
      <c r="A78" s="81"/>
      <c r="B78" s="82"/>
      <c r="C78" s="86" t="s">
        <v>49</v>
      </c>
      <c r="D78" s="121">
        <f>D76+D77</f>
        <v>0</v>
      </c>
      <c r="E78" s="31"/>
      <c r="F78" s="179" t="s">
        <v>75</v>
      </c>
      <c r="G78" s="180"/>
      <c r="H78" s="180"/>
      <c r="I78" s="180"/>
      <c r="J78" s="180"/>
      <c r="K78" s="180"/>
      <c r="L78" s="181"/>
      <c r="M78" s="119"/>
      <c r="N78" s="31"/>
      <c r="O78" s="31"/>
      <c r="P78" s="31"/>
      <c r="Q78" s="64"/>
      <c r="R78" s="31"/>
      <c r="S78" s="31"/>
      <c r="T78" s="31"/>
      <c r="U78" s="31"/>
      <c r="V78" s="31"/>
      <c r="W78" s="31"/>
      <c r="X78" s="31"/>
      <c r="Y78" s="31"/>
      <c r="Z78" s="31"/>
    </row>
    <row r="79" spans="1:26" s="43" customFormat="1" ht="11.25" customHeight="1" x14ac:dyDescent="0.2">
      <c r="A79" s="87"/>
      <c r="B79" s="88"/>
      <c r="C79" s="71" t="s">
        <v>50</v>
      </c>
      <c r="D79" s="72">
        <f>SUM(D74:D77)</f>
        <v>0</v>
      </c>
      <c r="E79" s="31"/>
      <c r="F79" s="179" t="s">
        <v>51</v>
      </c>
      <c r="G79" s="180"/>
      <c r="H79" s="180"/>
      <c r="I79" s="180"/>
      <c r="J79" s="180"/>
      <c r="K79" s="180"/>
      <c r="L79" s="181"/>
      <c r="M79" s="120">
        <f>SUM(L9:L70)</f>
        <v>0</v>
      </c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ht="3.75" customHeight="1" x14ac:dyDescent="0.25">
      <c r="A80" s="20"/>
      <c r="B80" s="20"/>
      <c r="C80" s="20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2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2.75" customHeight="1" x14ac:dyDescent="0.25">
      <c r="A81" s="89" t="s">
        <v>52</v>
      </c>
      <c r="B81" s="90"/>
      <c r="C81" s="90"/>
      <c r="D81" s="91"/>
      <c r="E81" s="13"/>
      <c r="F81" s="92" t="s">
        <v>53</v>
      </c>
      <c r="G81" s="93"/>
      <c r="H81" s="93"/>
      <c r="I81" s="93"/>
      <c r="J81" s="93"/>
      <c r="K81" s="93"/>
      <c r="L81" s="93"/>
      <c r="M81" s="91"/>
      <c r="N81" s="2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2.75" customHeight="1" x14ac:dyDescent="0.25">
      <c r="A82" s="94" t="s">
        <v>54</v>
      </c>
      <c r="B82" s="95"/>
      <c r="C82" s="95"/>
      <c r="D82" s="96"/>
      <c r="E82" s="13"/>
      <c r="F82" s="94" t="s">
        <v>54</v>
      </c>
      <c r="G82" s="97"/>
      <c r="H82" s="97"/>
      <c r="I82" s="97"/>
      <c r="J82" s="97"/>
      <c r="K82" s="97"/>
      <c r="L82" s="97"/>
      <c r="M82" s="96"/>
      <c r="N82" s="2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x14ac:dyDescent="0.25">
      <c r="A83" s="20"/>
      <c r="B83" s="20"/>
      <c r="C83" s="20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2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x14ac:dyDescent="0.25">
      <c r="A84" s="20"/>
      <c r="B84" s="20"/>
      <c r="C84" s="20"/>
      <c r="D84" s="13"/>
      <c r="E84" s="13"/>
      <c r="F84" s="21"/>
      <c r="G84" s="21"/>
      <c r="H84" s="21"/>
      <c r="I84" s="21"/>
      <c r="J84" s="21"/>
      <c r="K84" s="13"/>
      <c r="L84" s="98"/>
      <c r="M84" s="22"/>
      <c r="N84" s="2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x14ac:dyDescent="0.25">
      <c r="A85" s="20"/>
      <c r="B85" s="20"/>
      <c r="C85" s="115">
        <f>D74+D75+D76</f>
        <v>0</v>
      </c>
      <c r="D85" s="115">
        <f>C85*0.15</f>
        <v>0</v>
      </c>
      <c r="E85" s="115"/>
      <c r="F85" s="115"/>
      <c r="G85" s="115"/>
      <c r="H85" s="115"/>
      <c r="I85" s="13"/>
      <c r="J85" s="13"/>
      <c r="K85" s="13"/>
      <c r="L85" s="99"/>
      <c r="M85" s="13"/>
      <c r="N85" s="2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x14ac:dyDescent="0.25">
      <c r="A86" s="20"/>
      <c r="B86" s="115"/>
      <c r="C86" s="115"/>
      <c r="D86" s="115"/>
      <c r="E86" s="13"/>
      <c r="F86" s="115"/>
      <c r="G86" s="13"/>
      <c r="H86" s="13"/>
      <c r="I86" s="13"/>
      <c r="J86" s="13"/>
      <c r="K86" s="13"/>
      <c r="L86" s="13"/>
      <c r="M86" s="13"/>
      <c r="N86" s="2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x14ac:dyDescent="0.25">
      <c r="A87" s="20"/>
      <c r="B87" s="20"/>
      <c r="C87" s="20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2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x14ac:dyDescent="0.25">
      <c r="A88" s="20"/>
      <c r="B88" s="20"/>
      <c r="C88" s="20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2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x14ac:dyDescent="0.25">
      <c r="A89" s="20"/>
      <c r="B89" s="20"/>
      <c r="C89" s="20"/>
      <c r="D89" s="13"/>
      <c r="E89" s="13"/>
      <c r="F89" s="21"/>
      <c r="G89" s="21"/>
      <c r="H89" s="21"/>
      <c r="I89" s="21"/>
      <c r="J89" s="21"/>
      <c r="K89" s="13"/>
      <c r="L89" s="22"/>
      <c r="M89" s="22"/>
      <c r="N89" s="2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x14ac:dyDescent="0.25">
      <c r="A90" s="20"/>
      <c r="B90" s="20"/>
      <c r="C90" s="20"/>
      <c r="D90" s="13"/>
      <c r="E90" s="13"/>
      <c r="F90" s="21"/>
      <c r="G90" s="21"/>
      <c r="H90" s="21"/>
      <c r="I90" s="21"/>
      <c r="J90" s="21"/>
      <c r="K90" s="13"/>
      <c r="L90" s="22"/>
      <c r="M90" s="22"/>
      <c r="N90" s="2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x14ac:dyDescent="0.25">
      <c r="A91" s="20"/>
      <c r="B91" s="20"/>
      <c r="C91" s="20"/>
      <c r="D91" s="13"/>
      <c r="E91" s="13"/>
      <c r="F91" s="21"/>
      <c r="G91" s="21"/>
      <c r="H91" s="21"/>
      <c r="I91" s="21"/>
      <c r="J91" s="21"/>
      <c r="K91" s="13"/>
      <c r="L91" s="22"/>
      <c r="M91" s="22"/>
      <c r="N91" s="2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x14ac:dyDescent="0.25">
      <c r="A92" s="20"/>
      <c r="B92" s="20"/>
      <c r="C92" s="20"/>
      <c r="D92" s="13"/>
      <c r="E92" s="13"/>
      <c r="F92" s="21"/>
      <c r="G92" s="21"/>
      <c r="H92" s="21"/>
      <c r="I92" s="21"/>
      <c r="J92" s="21"/>
      <c r="K92" s="13"/>
      <c r="L92" s="22"/>
      <c r="M92" s="22"/>
      <c r="N92" s="2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x14ac:dyDescent="0.25">
      <c r="A93" s="20"/>
      <c r="B93" s="20"/>
      <c r="C93" s="20"/>
      <c r="D93" s="13"/>
      <c r="E93" s="13"/>
      <c r="F93" s="21"/>
      <c r="G93" s="21"/>
      <c r="H93" s="21"/>
      <c r="I93" s="21"/>
      <c r="J93" s="21"/>
      <c r="K93" s="13"/>
      <c r="L93" s="22"/>
      <c r="M93" s="22"/>
      <c r="N93" s="2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x14ac:dyDescent="0.25">
      <c r="A94" s="20"/>
      <c r="B94" s="20"/>
      <c r="C94" s="20"/>
      <c r="D94" s="13"/>
      <c r="E94" s="13"/>
      <c r="F94" s="21"/>
      <c r="G94" s="21"/>
      <c r="H94" s="21"/>
      <c r="I94" s="21"/>
      <c r="J94" s="21"/>
      <c r="K94" s="13"/>
      <c r="L94" s="22"/>
      <c r="M94" s="22"/>
      <c r="N94" s="2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x14ac:dyDescent="0.25">
      <c r="A95" s="20"/>
      <c r="B95" s="20"/>
      <c r="C95" s="20"/>
      <c r="D95" s="13"/>
      <c r="E95" s="13"/>
      <c r="F95" s="21"/>
      <c r="G95" s="21"/>
      <c r="H95" s="21"/>
      <c r="I95" s="21"/>
      <c r="J95" s="21"/>
      <c r="K95" s="13"/>
      <c r="L95" s="22"/>
      <c r="M95" s="22"/>
      <c r="N95" s="2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x14ac:dyDescent="0.25">
      <c r="A96" s="20"/>
      <c r="B96" s="20"/>
      <c r="C96" s="20"/>
      <c r="D96" s="13"/>
      <c r="E96" s="13"/>
      <c r="F96" s="21"/>
      <c r="G96" s="21"/>
      <c r="H96" s="21"/>
      <c r="I96" s="21"/>
      <c r="J96" s="21"/>
      <c r="K96" s="13"/>
      <c r="L96" s="22"/>
      <c r="M96" s="22"/>
      <c r="N96" s="2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x14ac:dyDescent="0.25">
      <c r="A97" s="20"/>
      <c r="B97" s="20"/>
      <c r="C97" s="20"/>
      <c r="D97" s="13"/>
      <c r="E97" s="13"/>
      <c r="F97" s="21"/>
      <c r="G97" s="21"/>
      <c r="H97" s="21"/>
      <c r="I97" s="21"/>
      <c r="J97" s="21"/>
      <c r="K97" s="13"/>
      <c r="L97" s="22"/>
      <c r="M97" s="22"/>
      <c r="N97" s="2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x14ac:dyDescent="0.25">
      <c r="A98" s="20"/>
      <c r="B98" s="20"/>
      <c r="C98" s="20"/>
      <c r="D98" s="13"/>
      <c r="E98" s="13"/>
      <c r="F98" s="21"/>
      <c r="G98" s="21"/>
      <c r="H98" s="21"/>
      <c r="I98" s="21"/>
      <c r="J98" s="21"/>
      <c r="K98" s="13"/>
      <c r="L98" s="22"/>
      <c r="M98" s="22"/>
      <c r="N98" s="2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x14ac:dyDescent="0.25">
      <c r="A99" s="20"/>
      <c r="B99" s="20"/>
      <c r="C99" s="20"/>
      <c r="D99" s="13"/>
      <c r="E99" s="13"/>
      <c r="F99" s="21"/>
      <c r="G99" s="21"/>
      <c r="H99" s="21"/>
      <c r="I99" s="21"/>
      <c r="J99" s="21"/>
      <c r="K99" s="13"/>
      <c r="L99" s="22"/>
      <c r="M99" s="22"/>
      <c r="N99" s="2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x14ac:dyDescent="0.25">
      <c r="A100" s="20"/>
      <c r="B100" s="20"/>
      <c r="C100" s="20"/>
      <c r="D100" s="13"/>
      <c r="E100" s="13"/>
      <c r="F100" s="21"/>
      <c r="G100" s="21"/>
      <c r="H100" s="21"/>
      <c r="I100" s="21"/>
      <c r="J100" s="21"/>
      <c r="K100" s="13"/>
      <c r="L100" s="22"/>
      <c r="M100" s="22"/>
      <c r="N100" s="2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</sheetData>
  <mergeCells count="116">
    <mergeCell ref="F77:L77"/>
    <mergeCell ref="F78:L78"/>
    <mergeCell ref="F79:L79"/>
    <mergeCell ref="A72:B73"/>
    <mergeCell ref="F72:I72"/>
    <mergeCell ref="F73:I74"/>
    <mergeCell ref="A74:B75"/>
    <mergeCell ref="F75:L75"/>
    <mergeCell ref="F76:I76"/>
    <mergeCell ref="J76:M76"/>
    <mergeCell ref="A67:A68"/>
    <mergeCell ref="B67:D67"/>
    <mergeCell ref="B68:D68"/>
    <mergeCell ref="A69:A70"/>
    <mergeCell ref="B69:D69"/>
    <mergeCell ref="B70:D70"/>
    <mergeCell ref="A63:A64"/>
    <mergeCell ref="B63:D63"/>
    <mergeCell ref="B64:D64"/>
    <mergeCell ref="A65:A66"/>
    <mergeCell ref="B65:D65"/>
    <mergeCell ref="B66:D66"/>
    <mergeCell ref="A59:A60"/>
    <mergeCell ref="B59:D59"/>
    <mergeCell ref="B60:D60"/>
    <mergeCell ref="A61:A62"/>
    <mergeCell ref="B61:D61"/>
    <mergeCell ref="B62:D62"/>
    <mergeCell ref="A55:A56"/>
    <mergeCell ref="B55:D55"/>
    <mergeCell ref="B56:D56"/>
    <mergeCell ref="A57:A58"/>
    <mergeCell ref="B57:D57"/>
    <mergeCell ref="B58:D58"/>
    <mergeCell ref="A51:A52"/>
    <mergeCell ref="B51:D51"/>
    <mergeCell ref="B52:D52"/>
    <mergeCell ref="A53:A54"/>
    <mergeCell ref="B53:D53"/>
    <mergeCell ref="B54:D54"/>
    <mergeCell ref="A47:A48"/>
    <mergeCell ref="B47:D47"/>
    <mergeCell ref="B48:D48"/>
    <mergeCell ref="A49:A50"/>
    <mergeCell ref="B49:D49"/>
    <mergeCell ref="B50:D50"/>
    <mergeCell ref="A43:A44"/>
    <mergeCell ref="B43:D43"/>
    <mergeCell ref="B44:D44"/>
    <mergeCell ref="A45:A46"/>
    <mergeCell ref="B45:D45"/>
    <mergeCell ref="B46:D46"/>
    <mergeCell ref="A39:A40"/>
    <mergeCell ref="B39:D39"/>
    <mergeCell ref="B40:D40"/>
    <mergeCell ref="A41:A42"/>
    <mergeCell ref="B41:D41"/>
    <mergeCell ref="B42:D42"/>
    <mergeCell ref="A35:A36"/>
    <mergeCell ref="B35:D35"/>
    <mergeCell ref="B36:D36"/>
    <mergeCell ref="A37:A38"/>
    <mergeCell ref="B37:D37"/>
    <mergeCell ref="B38:D38"/>
    <mergeCell ref="A31:A32"/>
    <mergeCell ref="B31:D31"/>
    <mergeCell ref="B32:D32"/>
    <mergeCell ref="A33:A34"/>
    <mergeCell ref="B33:D33"/>
    <mergeCell ref="B34:D34"/>
    <mergeCell ref="A27:A28"/>
    <mergeCell ref="B27:D27"/>
    <mergeCell ref="B28:D28"/>
    <mergeCell ref="A29:A30"/>
    <mergeCell ref="B29:D29"/>
    <mergeCell ref="B30:D30"/>
    <mergeCell ref="A23:A24"/>
    <mergeCell ref="B23:D23"/>
    <mergeCell ref="B24:D24"/>
    <mergeCell ref="A25:A26"/>
    <mergeCell ref="B25:D25"/>
    <mergeCell ref="B26:D26"/>
    <mergeCell ref="A19:A20"/>
    <mergeCell ref="B19:D19"/>
    <mergeCell ref="B20:D20"/>
    <mergeCell ref="A21:A22"/>
    <mergeCell ref="B21:D21"/>
    <mergeCell ref="B22:D22"/>
    <mergeCell ref="A15:A16"/>
    <mergeCell ref="B15:D15"/>
    <mergeCell ref="B16:D16"/>
    <mergeCell ref="A17:A18"/>
    <mergeCell ref="B17:D17"/>
    <mergeCell ref="B18:D18"/>
    <mergeCell ref="A11:A12"/>
    <mergeCell ref="B11:D11"/>
    <mergeCell ref="B12:D12"/>
    <mergeCell ref="A13:A14"/>
    <mergeCell ref="B13:D13"/>
    <mergeCell ref="B14:D14"/>
    <mergeCell ref="Q5:Q7"/>
    <mergeCell ref="G6:H6"/>
    <mergeCell ref="I6:J6"/>
    <mergeCell ref="A9:A10"/>
    <mergeCell ref="B9:D9"/>
    <mergeCell ref="B10:D10"/>
    <mergeCell ref="A1:H1"/>
    <mergeCell ref="L1:O1"/>
    <mergeCell ref="D3:O3"/>
    <mergeCell ref="A5:A7"/>
    <mergeCell ref="B5:D7"/>
    <mergeCell ref="F5:F7"/>
    <mergeCell ref="G5:J5"/>
    <mergeCell ref="L5:L7"/>
    <mergeCell ref="M5:M7"/>
    <mergeCell ref="O5:O7"/>
  </mergeCells>
  <conditionalFormatting sqref="B9:D70">
    <cfRule type="expression" dxfId="53" priority="9" stopIfTrue="1">
      <formula>OR(N9=6,N9=7)</formula>
    </cfRule>
  </conditionalFormatting>
  <conditionalFormatting sqref="A9 A11:A70">
    <cfRule type="expression" dxfId="52" priority="8" stopIfTrue="1">
      <formula>OR(N9=6,N9=7)</formula>
    </cfRule>
  </conditionalFormatting>
  <conditionalFormatting sqref="Q61:Q70 L9:M70 O19:O22 O33:O36 O47:O50 O11:O16 O25:O30 O39:O44 O53:O58 O61:O70 Q19:Q30 Q9:Q16 Q33:Q44 Q47:Q58 F9:J70">
    <cfRule type="expression" dxfId="51" priority="7" stopIfTrue="1">
      <formula>OR($N9=6,$N9=7)</formula>
    </cfRule>
  </conditionalFormatting>
  <conditionalFormatting sqref="G9:J70">
    <cfRule type="expression" dxfId="50" priority="6" stopIfTrue="1">
      <formula>OR($N9=6,$N9=7)</formula>
    </cfRule>
  </conditionalFormatting>
  <conditionalFormatting sqref="F9">
    <cfRule type="expression" dxfId="49" priority="5" stopIfTrue="1">
      <formula>OR($N9=6,$N9=7)</formula>
    </cfRule>
  </conditionalFormatting>
  <conditionalFormatting sqref="F9">
    <cfRule type="expression" dxfId="48" priority="4" stopIfTrue="1">
      <formula>OR($N9=6,$N9=7)</formula>
    </cfRule>
  </conditionalFormatting>
  <conditionalFormatting sqref="Q19:Q30 Q9:Q16 Q33:Q44 Q47:Q58 Q61:Q70">
    <cfRule type="expression" dxfId="47" priority="3" stopIfTrue="1">
      <formula>OR($N9=6,$N9=7)</formula>
    </cfRule>
  </conditionalFormatting>
  <conditionalFormatting sqref="L9:L70">
    <cfRule type="expression" dxfId="46" priority="2" stopIfTrue="1">
      <formula>OR($N9=6,$N9=7)</formula>
    </cfRule>
  </conditionalFormatting>
  <conditionalFormatting sqref="O9:O70">
    <cfRule type="expression" dxfId="45" priority="1" stopIfTrue="1">
      <formula>OR($N9=6,$N9=7)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"/>
  <sheetViews>
    <sheetView workbookViewId="0">
      <selection sqref="A1:H1"/>
    </sheetView>
  </sheetViews>
  <sheetFormatPr defaultRowHeight="15" x14ac:dyDescent="0.25"/>
  <cols>
    <col min="1" max="1" width="7.140625" style="100" customWidth="1"/>
    <col min="2" max="2" width="18" style="100" customWidth="1"/>
    <col min="3" max="3" width="13.28515625" style="100" customWidth="1"/>
    <col min="4" max="4" width="8.7109375" style="14" bestFit="1" customWidth="1"/>
    <col min="5" max="5" width="0.7109375" style="14" customWidth="1"/>
    <col min="6" max="10" width="7.7109375" style="101" customWidth="1"/>
    <col min="11" max="11" width="0.7109375" style="14" customWidth="1"/>
    <col min="12" max="12" width="8.28515625" style="102" customWidth="1"/>
    <col min="13" max="13" width="12" style="102" customWidth="1"/>
    <col min="14" max="14" width="6.85546875" style="103" hidden="1" customWidth="1"/>
    <col min="15" max="256" width="9.140625" style="14"/>
    <col min="257" max="257" width="7.140625" style="14" customWidth="1"/>
    <col min="258" max="258" width="18" style="14" customWidth="1"/>
    <col min="259" max="259" width="13.28515625" style="14" customWidth="1"/>
    <col min="260" max="260" width="8.7109375" style="14" bestFit="1" customWidth="1"/>
    <col min="261" max="261" width="0.7109375" style="14" customWidth="1"/>
    <col min="262" max="266" width="7.7109375" style="14" customWidth="1"/>
    <col min="267" max="267" width="0.7109375" style="14" customWidth="1"/>
    <col min="268" max="268" width="8.28515625" style="14" customWidth="1"/>
    <col min="269" max="269" width="12" style="14" customWidth="1"/>
    <col min="270" max="270" width="0" style="14" hidden="1" customWidth="1"/>
    <col min="271" max="512" width="9.140625" style="14"/>
    <col min="513" max="513" width="7.140625" style="14" customWidth="1"/>
    <col min="514" max="514" width="18" style="14" customWidth="1"/>
    <col min="515" max="515" width="13.28515625" style="14" customWidth="1"/>
    <col min="516" max="516" width="8.7109375" style="14" bestFit="1" customWidth="1"/>
    <col min="517" max="517" width="0.7109375" style="14" customWidth="1"/>
    <col min="518" max="522" width="7.7109375" style="14" customWidth="1"/>
    <col min="523" max="523" width="0.7109375" style="14" customWidth="1"/>
    <col min="524" max="524" width="8.28515625" style="14" customWidth="1"/>
    <col min="525" max="525" width="12" style="14" customWidth="1"/>
    <col min="526" max="526" width="0" style="14" hidden="1" customWidth="1"/>
    <col min="527" max="768" width="9.140625" style="14"/>
    <col min="769" max="769" width="7.140625" style="14" customWidth="1"/>
    <col min="770" max="770" width="18" style="14" customWidth="1"/>
    <col min="771" max="771" width="13.28515625" style="14" customWidth="1"/>
    <col min="772" max="772" width="8.7109375" style="14" bestFit="1" customWidth="1"/>
    <col min="773" max="773" width="0.7109375" style="14" customWidth="1"/>
    <col min="774" max="778" width="7.7109375" style="14" customWidth="1"/>
    <col min="779" max="779" width="0.7109375" style="14" customWidth="1"/>
    <col min="780" max="780" width="8.28515625" style="14" customWidth="1"/>
    <col min="781" max="781" width="12" style="14" customWidth="1"/>
    <col min="782" max="782" width="0" style="14" hidden="1" customWidth="1"/>
    <col min="783" max="1024" width="9.140625" style="14"/>
    <col min="1025" max="1025" width="7.140625" style="14" customWidth="1"/>
    <col min="1026" max="1026" width="18" style="14" customWidth="1"/>
    <col min="1027" max="1027" width="13.28515625" style="14" customWidth="1"/>
    <col min="1028" max="1028" width="8.7109375" style="14" bestFit="1" customWidth="1"/>
    <col min="1029" max="1029" width="0.7109375" style="14" customWidth="1"/>
    <col min="1030" max="1034" width="7.7109375" style="14" customWidth="1"/>
    <col min="1035" max="1035" width="0.7109375" style="14" customWidth="1"/>
    <col min="1036" max="1036" width="8.28515625" style="14" customWidth="1"/>
    <col min="1037" max="1037" width="12" style="14" customWidth="1"/>
    <col min="1038" max="1038" width="0" style="14" hidden="1" customWidth="1"/>
    <col min="1039" max="1280" width="9.140625" style="14"/>
    <col min="1281" max="1281" width="7.140625" style="14" customWidth="1"/>
    <col min="1282" max="1282" width="18" style="14" customWidth="1"/>
    <col min="1283" max="1283" width="13.28515625" style="14" customWidth="1"/>
    <col min="1284" max="1284" width="8.7109375" style="14" bestFit="1" customWidth="1"/>
    <col min="1285" max="1285" width="0.7109375" style="14" customWidth="1"/>
    <col min="1286" max="1290" width="7.7109375" style="14" customWidth="1"/>
    <col min="1291" max="1291" width="0.7109375" style="14" customWidth="1"/>
    <col min="1292" max="1292" width="8.28515625" style="14" customWidth="1"/>
    <col min="1293" max="1293" width="12" style="14" customWidth="1"/>
    <col min="1294" max="1294" width="0" style="14" hidden="1" customWidth="1"/>
    <col min="1295" max="1536" width="9.140625" style="14"/>
    <col min="1537" max="1537" width="7.140625" style="14" customWidth="1"/>
    <col min="1538" max="1538" width="18" style="14" customWidth="1"/>
    <col min="1539" max="1539" width="13.28515625" style="14" customWidth="1"/>
    <col min="1540" max="1540" width="8.7109375" style="14" bestFit="1" customWidth="1"/>
    <col min="1541" max="1541" width="0.7109375" style="14" customWidth="1"/>
    <col min="1542" max="1546" width="7.7109375" style="14" customWidth="1"/>
    <col min="1547" max="1547" width="0.7109375" style="14" customWidth="1"/>
    <col min="1548" max="1548" width="8.28515625" style="14" customWidth="1"/>
    <col min="1549" max="1549" width="12" style="14" customWidth="1"/>
    <col min="1550" max="1550" width="0" style="14" hidden="1" customWidth="1"/>
    <col min="1551" max="1792" width="9.140625" style="14"/>
    <col min="1793" max="1793" width="7.140625" style="14" customWidth="1"/>
    <col min="1794" max="1794" width="18" style="14" customWidth="1"/>
    <col min="1795" max="1795" width="13.28515625" style="14" customWidth="1"/>
    <col min="1796" max="1796" width="8.7109375" style="14" bestFit="1" customWidth="1"/>
    <col min="1797" max="1797" width="0.7109375" style="14" customWidth="1"/>
    <col min="1798" max="1802" width="7.7109375" style="14" customWidth="1"/>
    <col min="1803" max="1803" width="0.7109375" style="14" customWidth="1"/>
    <col min="1804" max="1804" width="8.28515625" style="14" customWidth="1"/>
    <col min="1805" max="1805" width="12" style="14" customWidth="1"/>
    <col min="1806" max="1806" width="0" style="14" hidden="1" customWidth="1"/>
    <col min="1807" max="2048" width="9.140625" style="14"/>
    <col min="2049" max="2049" width="7.140625" style="14" customWidth="1"/>
    <col min="2050" max="2050" width="18" style="14" customWidth="1"/>
    <col min="2051" max="2051" width="13.28515625" style="14" customWidth="1"/>
    <col min="2052" max="2052" width="8.7109375" style="14" bestFit="1" customWidth="1"/>
    <col min="2053" max="2053" width="0.7109375" style="14" customWidth="1"/>
    <col min="2054" max="2058" width="7.7109375" style="14" customWidth="1"/>
    <col min="2059" max="2059" width="0.7109375" style="14" customWidth="1"/>
    <col min="2060" max="2060" width="8.28515625" style="14" customWidth="1"/>
    <col min="2061" max="2061" width="12" style="14" customWidth="1"/>
    <col min="2062" max="2062" width="0" style="14" hidden="1" customWidth="1"/>
    <col min="2063" max="2304" width="9.140625" style="14"/>
    <col min="2305" max="2305" width="7.140625" style="14" customWidth="1"/>
    <col min="2306" max="2306" width="18" style="14" customWidth="1"/>
    <col min="2307" max="2307" width="13.28515625" style="14" customWidth="1"/>
    <col min="2308" max="2308" width="8.7109375" style="14" bestFit="1" customWidth="1"/>
    <col min="2309" max="2309" width="0.7109375" style="14" customWidth="1"/>
    <col min="2310" max="2314" width="7.7109375" style="14" customWidth="1"/>
    <col min="2315" max="2315" width="0.7109375" style="14" customWidth="1"/>
    <col min="2316" max="2316" width="8.28515625" style="14" customWidth="1"/>
    <col min="2317" max="2317" width="12" style="14" customWidth="1"/>
    <col min="2318" max="2318" width="0" style="14" hidden="1" customWidth="1"/>
    <col min="2319" max="2560" width="9.140625" style="14"/>
    <col min="2561" max="2561" width="7.140625" style="14" customWidth="1"/>
    <col min="2562" max="2562" width="18" style="14" customWidth="1"/>
    <col min="2563" max="2563" width="13.28515625" style="14" customWidth="1"/>
    <col min="2564" max="2564" width="8.7109375" style="14" bestFit="1" customWidth="1"/>
    <col min="2565" max="2565" width="0.7109375" style="14" customWidth="1"/>
    <col min="2566" max="2570" width="7.7109375" style="14" customWidth="1"/>
    <col min="2571" max="2571" width="0.7109375" style="14" customWidth="1"/>
    <col min="2572" max="2572" width="8.28515625" style="14" customWidth="1"/>
    <col min="2573" max="2573" width="12" style="14" customWidth="1"/>
    <col min="2574" max="2574" width="0" style="14" hidden="1" customWidth="1"/>
    <col min="2575" max="2816" width="9.140625" style="14"/>
    <col min="2817" max="2817" width="7.140625" style="14" customWidth="1"/>
    <col min="2818" max="2818" width="18" style="14" customWidth="1"/>
    <col min="2819" max="2819" width="13.28515625" style="14" customWidth="1"/>
    <col min="2820" max="2820" width="8.7109375" style="14" bestFit="1" customWidth="1"/>
    <col min="2821" max="2821" width="0.7109375" style="14" customWidth="1"/>
    <col min="2822" max="2826" width="7.7109375" style="14" customWidth="1"/>
    <col min="2827" max="2827" width="0.7109375" style="14" customWidth="1"/>
    <col min="2828" max="2828" width="8.28515625" style="14" customWidth="1"/>
    <col min="2829" max="2829" width="12" style="14" customWidth="1"/>
    <col min="2830" max="2830" width="0" style="14" hidden="1" customWidth="1"/>
    <col min="2831" max="3072" width="9.140625" style="14"/>
    <col min="3073" max="3073" width="7.140625" style="14" customWidth="1"/>
    <col min="3074" max="3074" width="18" style="14" customWidth="1"/>
    <col min="3075" max="3075" width="13.28515625" style="14" customWidth="1"/>
    <col min="3076" max="3076" width="8.7109375" style="14" bestFit="1" customWidth="1"/>
    <col min="3077" max="3077" width="0.7109375" style="14" customWidth="1"/>
    <col min="3078" max="3082" width="7.7109375" style="14" customWidth="1"/>
    <col min="3083" max="3083" width="0.7109375" style="14" customWidth="1"/>
    <col min="3084" max="3084" width="8.28515625" style="14" customWidth="1"/>
    <col min="3085" max="3085" width="12" style="14" customWidth="1"/>
    <col min="3086" max="3086" width="0" style="14" hidden="1" customWidth="1"/>
    <col min="3087" max="3328" width="9.140625" style="14"/>
    <col min="3329" max="3329" width="7.140625" style="14" customWidth="1"/>
    <col min="3330" max="3330" width="18" style="14" customWidth="1"/>
    <col min="3331" max="3331" width="13.28515625" style="14" customWidth="1"/>
    <col min="3332" max="3332" width="8.7109375" style="14" bestFit="1" customWidth="1"/>
    <col min="3333" max="3333" width="0.7109375" style="14" customWidth="1"/>
    <col min="3334" max="3338" width="7.7109375" style="14" customWidth="1"/>
    <col min="3339" max="3339" width="0.7109375" style="14" customWidth="1"/>
    <col min="3340" max="3340" width="8.28515625" style="14" customWidth="1"/>
    <col min="3341" max="3341" width="12" style="14" customWidth="1"/>
    <col min="3342" max="3342" width="0" style="14" hidden="1" customWidth="1"/>
    <col min="3343" max="3584" width="9.140625" style="14"/>
    <col min="3585" max="3585" width="7.140625" style="14" customWidth="1"/>
    <col min="3586" max="3586" width="18" style="14" customWidth="1"/>
    <col min="3587" max="3587" width="13.28515625" style="14" customWidth="1"/>
    <col min="3588" max="3588" width="8.7109375" style="14" bestFit="1" customWidth="1"/>
    <col min="3589" max="3589" width="0.7109375" style="14" customWidth="1"/>
    <col min="3590" max="3594" width="7.7109375" style="14" customWidth="1"/>
    <col min="3595" max="3595" width="0.7109375" style="14" customWidth="1"/>
    <col min="3596" max="3596" width="8.28515625" style="14" customWidth="1"/>
    <col min="3597" max="3597" width="12" style="14" customWidth="1"/>
    <col min="3598" max="3598" width="0" style="14" hidden="1" customWidth="1"/>
    <col min="3599" max="3840" width="9.140625" style="14"/>
    <col min="3841" max="3841" width="7.140625" style="14" customWidth="1"/>
    <col min="3842" max="3842" width="18" style="14" customWidth="1"/>
    <col min="3843" max="3843" width="13.28515625" style="14" customWidth="1"/>
    <col min="3844" max="3844" width="8.7109375" style="14" bestFit="1" customWidth="1"/>
    <col min="3845" max="3845" width="0.7109375" style="14" customWidth="1"/>
    <col min="3846" max="3850" width="7.7109375" style="14" customWidth="1"/>
    <col min="3851" max="3851" width="0.7109375" style="14" customWidth="1"/>
    <col min="3852" max="3852" width="8.28515625" style="14" customWidth="1"/>
    <col min="3853" max="3853" width="12" style="14" customWidth="1"/>
    <col min="3854" max="3854" width="0" style="14" hidden="1" customWidth="1"/>
    <col min="3855" max="4096" width="9.140625" style="14"/>
    <col min="4097" max="4097" width="7.140625" style="14" customWidth="1"/>
    <col min="4098" max="4098" width="18" style="14" customWidth="1"/>
    <col min="4099" max="4099" width="13.28515625" style="14" customWidth="1"/>
    <col min="4100" max="4100" width="8.7109375" style="14" bestFit="1" customWidth="1"/>
    <col min="4101" max="4101" width="0.7109375" style="14" customWidth="1"/>
    <col min="4102" max="4106" width="7.7109375" style="14" customWidth="1"/>
    <col min="4107" max="4107" width="0.7109375" style="14" customWidth="1"/>
    <col min="4108" max="4108" width="8.28515625" style="14" customWidth="1"/>
    <col min="4109" max="4109" width="12" style="14" customWidth="1"/>
    <col min="4110" max="4110" width="0" style="14" hidden="1" customWidth="1"/>
    <col min="4111" max="4352" width="9.140625" style="14"/>
    <col min="4353" max="4353" width="7.140625" style="14" customWidth="1"/>
    <col min="4354" max="4354" width="18" style="14" customWidth="1"/>
    <col min="4355" max="4355" width="13.28515625" style="14" customWidth="1"/>
    <col min="4356" max="4356" width="8.7109375" style="14" bestFit="1" customWidth="1"/>
    <col min="4357" max="4357" width="0.7109375" style="14" customWidth="1"/>
    <col min="4358" max="4362" width="7.7109375" style="14" customWidth="1"/>
    <col min="4363" max="4363" width="0.7109375" style="14" customWidth="1"/>
    <col min="4364" max="4364" width="8.28515625" style="14" customWidth="1"/>
    <col min="4365" max="4365" width="12" style="14" customWidth="1"/>
    <col min="4366" max="4366" width="0" style="14" hidden="1" customWidth="1"/>
    <col min="4367" max="4608" width="9.140625" style="14"/>
    <col min="4609" max="4609" width="7.140625" style="14" customWidth="1"/>
    <col min="4610" max="4610" width="18" style="14" customWidth="1"/>
    <col min="4611" max="4611" width="13.28515625" style="14" customWidth="1"/>
    <col min="4612" max="4612" width="8.7109375" style="14" bestFit="1" customWidth="1"/>
    <col min="4613" max="4613" width="0.7109375" style="14" customWidth="1"/>
    <col min="4614" max="4618" width="7.7109375" style="14" customWidth="1"/>
    <col min="4619" max="4619" width="0.7109375" style="14" customWidth="1"/>
    <col min="4620" max="4620" width="8.28515625" style="14" customWidth="1"/>
    <col min="4621" max="4621" width="12" style="14" customWidth="1"/>
    <col min="4622" max="4622" width="0" style="14" hidden="1" customWidth="1"/>
    <col min="4623" max="4864" width="9.140625" style="14"/>
    <col min="4865" max="4865" width="7.140625" style="14" customWidth="1"/>
    <col min="4866" max="4866" width="18" style="14" customWidth="1"/>
    <col min="4867" max="4867" width="13.28515625" style="14" customWidth="1"/>
    <col min="4868" max="4868" width="8.7109375" style="14" bestFit="1" customWidth="1"/>
    <col min="4869" max="4869" width="0.7109375" style="14" customWidth="1"/>
    <col min="4870" max="4874" width="7.7109375" style="14" customWidth="1"/>
    <col min="4875" max="4875" width="0.7109375" style="14" customWidth="1"/>
    <col min="4876" max="4876" width="8.28515625" style="14" customWidth="1"/>
    <col min="4877" max="4877" width="12" style="14" customWidth="1"/>
    <col min="4878" max="4878" width="0" style="14" hidden="1" customWidth="1"/>
    <col min="4879" max="5120" width="9.140625" style="14"/>
    <col min="5121" max="5121" width="7.140625" style="14" customWidth="1"/>
    <col min="5122" max="5122" width="18" style="14" customWidth="1"/>
    <col min="5123" max="5123" width="13.28515625" style="14" customWidth="1"/>
    <col min="5124" max="5124" width="8.7109375" style="14" bestFit="1" customWidth="1"/>
    <col min="5125" max="5125" width="0.7109375" style="14" customWidth="1"/>
    <col min="5126" max="5130" width="7.7109375" style="14" customWidth="1"/>
    <col min="5131" max="5131" width="0.7109375" style="14" customWidth="1"/>
    <col min="5132" max="5132" width="8.28515625" style="14" customWidth="1"/>
    <col min="5133" max="5133" width="12" style="14" customWidth="1"/>
    <col min="5134" max="5134" width="0" style="14" hidden="1" customWidth="1"/>
    <col min="5135" max="5376" width="9.140625" style="14"/>
    <col min="5377" max="5377" width="7.140625" style="14" customWidth="1"/>
    <col min="5378" max="5378" width="18" style="14" customWidth="1"/>
    <col min="5379" max="5379" width="13.28515625" style="14" customWidth="1"/>
    <col min="5380" max="5380" width="8.7109375" style="14" bestFit="1" customWidth="1"/>
    <col min="5381" max="5381" width="0.7109375" style="14" customWidth="1"/>
    <col min="5382" max="5386" width="7.7109375" style="14" customWidth="1"/>
    <col min="5387" max="5387" width="0.7109375" style="14" customWidth="1"/>
    <col min="5388" max="5388" width="8.28515625" style="14" customWidth="1"/>
    <col min="5389" max="5389" width="12" style="14" customWidth="1"/>
    <col min="5390" max="5390" width="0" style="14" hidden="1" customWidth="1"/>
    <col min="5391" max="5632" width="9.140625" style="14"/>
    <col min="5633" max="5633" width="7.140625" style="14" customWidth="1"/>
    <col min="5634" max="5634" width="18" style="14" customWidth="1"/>
    <col min="5635" max="5635" width="13.28515625" style="14" customWidth="1"/>
    <col min="5636" max="5636" width="8.7109375" style="14" bestFit="1" customWidth="1"/>
    <col min="5637" max="5637" width="0.7109375" style="14" customWidth="1"/>
    <col min="5638" max="5642" width="7.7109375" style="14" customWidth="1"/>
    <col min="5643" max="5643" width="0.7109375" style="14" customWidth="1"/>
    <col min="5644" max="5644" width="8.28515625" style="14" customWidth="1"/>
    <col min="5645" max="5645" width="12" style="14" customWidth="1"/>
    <col min="5646" max="5646" width="0" style="14" hidden="1" customWidth="1"/>
    <col min="5647" max="5888" width="9.140625" style="14"/>
    <col min="5889" max="5889" width="7.140625" style="14" customWidth="1"/>
    <col min="5890" max="5890" width="18" style="14" customWidth="1"/>
    <col min="5891" max="5891" width="13.28515625" style="14" customWidth="1"/>
    <col min="5892" max="5892" width="8.7109375" style="14" bestFit="1" customWidth="1"/>
    <col min="5893" max="5893" width="0.7109375" style="14" customWidth="1"/>
    <col min="5894" max="5898" width="7.7109375" style="14" customWidth="1"/>
    <col min="5899" max="5899" width="0.7109375" style="14" customWidth="1"/>
    <col min="5900" max="5900" width="8.28515625" style="14" customWidth="1"/>
    <col min="5901" max="5901" width="12" style="14" customWidth="1"/>
    <col min="5902" max="5902" width="0" style="14" hidden="1" customWidth="1"/>
    <col min="5903" max="6144" width="9.140625" style="14"/>
    <col min="6145" max="6145" width="7.140625" style="14" customWidth="1"/>
    <col min="6146" max="6146" width="18" style="14" customWidth="1"/>
    <col min="6147" max="6147" width="13.28515625" style="14" customWidth="1"/>
    <col min="6148" max="6148" width="8.7109375" style="14" bestFit="1" customWidth="1"/>
    <col min="6149" max="6149" width="0.7109375" style="14" customWidth="1"/>
    <col min="6150" max="6154" width="7.7109375" style="14" customWidth="1"/>
    <col min="6155" max="6155" width="0.7109375" style="14" customWidth="1"/>
    <col min="6156" max="6156" width="8.28515625" style="14" customWidth="1"/>
    <col min="6157" max="6157" width="12" style="14" customWidth="1"/>
    <col min="6158" max="6158" width="0" style="14" hidden="1" customWidth="1"/>
    <col min="6159" max="6400" width="9.140625" style="14"/>
    <col min="6401" max="6401" width="7.140625" style="14" customWidth="1"/>
    <col min="6402" max="6402" width="18" style="14" customWidth="1"/>
    <col min="6403" max="6403" width="13.28515625" style="14" customWidth="1"/>
    <col min="6404" max="6404" width="8.7109375" style="14" bestFit="1" customWidth="1"/>
    <col min="6405" max="6405" width="0.7109375" style="14" customWidth="1"/>
    <col min="6406" max="6410" width="7.7109375" style="14" customWidth="1"/>
    <col min="6411" max="6411" width="0.7109375" style="14" customWidth="1"/>
    <col min="6412" max="6412" width="8.28515625" style="14" customWidth="1"/>
    <col min="6413" max="6413" width="12" style="14" customWidth="1"/>
    <col min="6414" max="6414" width="0" style="14" hidden="1" customWidth="1"/>
    <col min="6415" max="6656" width="9.140625" style="14"/>
    <col min="6657" max="6657" width="7.140625" style="14" customWidth="1"/>
    <col min="6658" max="6658" width="18" style="14" customWidth="1"/>
    <col min="6659" max="6659" width="13.28515625" style="14" customWidth="1"/>
    <col min="6660" max="6660" width="8.7109375" style="14" bestFit="1" customWidth="1"/>
    <col min="6661" max="6661" width="0.7109375" style="14" customWidth="1"/>
    <col min="6662" max="6666" width="7.7109375" style="14" customWidth="1"/>
    <col min="6667" max="6667" width="0.7109375" style="14" customWidth="1"/>
    <col min="6668" max="6668" width="8.28515625" style="14" customWidth="1"/>
    <col min="6669" max="6669" width="12" style="14" customWidth="1"/>
    <col min="6670" max="6670" width="0" style="14" hidden="1" customWidth="1"/>
    <col min="6671" max="6912" width="9.140625" style="14"/>
    <col min="6913" max="6913" width="7.140625" style="14" customWidth="1"/>
    <col min="6914" max="6914" width="18" style="14" customWidth="1"/>
    <col min="6915" max="6915" width="13.28515625" style="14" customWidth="1"/>
    <col min="6916" max="6916" width="8.7109375" style="14" bestFit="1" customWidth="1"/>
    <col min="6917" max="6917" width="0.7109375" style="14" customWidth="1"/>
    <col min="6918" max="6922" width="7.7109375" style="14" customWidth="1"/>
    <col min="6923" max="6923" width="0.7109375" style="14" customWidth="1"/>
    <col min="6924" max="6924" width="8.28515625" style="14" customWidth="1"/>
    <col min="6925" max="6925" width="12" style="14" customWidth="1"/>
    <col min="6926" max="6926" width="0" style="14" hidden="1" customWidth="1"/>
    <col min="6927" max="7168" width="9.140625" style="14"/>
    <col min="7169" max="7169" width="7.140625" style="14" customWidth="1"/>
    <col min="7170" max="7170" width="18" style="14" customWidth="1"/>
    <col min="7171" max="7171" width="13.28515625" style="14" customWidth="1"/>
    <col min="7172" max="7172" width="8.7109375" style="14" bestFit="1" customWidth="1"/>
    <col min="7173" max="7173" width="0.7109375" style="14" customWidth="1"/>
    <col min="7174" max="7178" width="7.7109375" style="14" customWidth="1"/>
    <col min="7179" max="7179" width="0.7109375" style="14" customWidth="1"/>
    <col min="7180" max="7180" width="8.28515625" style="14" customWidth="1"/>
    <col min="7181" max="7181" width="12" style="14" customWidth="1"/>
    <col min="7182" max="7182" width="0" style="14" hidden="1" customWidth="1"/>
    <col min="7183" max="7424" width="9.140625" style="14"/>
    <col min="7425" max="7425" width="7.140625" style="14" customWidth="1"/>
    <col min="7426" max="7426" width="18" style="14" customWidth="1"/>
    <col min="7427" max="7427" width="13.28515625" style="14" customWidth="1"/>
    <col min="7428" max="7428" width="8.7109375" style="14" bestFit="1" customWidth="1"/>
    <col min="7429" max="7429" width="0.7109375" style="14" customWidth="1"/>
    <col min="7430" max="7434" width="7.7109375" style="14" customWidth="1"/>
    <col min="7435" max="7435" width="0.7109375" style="14" customWidth="1"/>
    <col min="7436" max="7436" width="8.28515625" style="14" customWidth="1"/>
    <col min="7437" max="7437" width="12" style="14" customWidth="1"/>
    <col min="7438" max="7438" width="0" style="14" hidden="1" customWidth="1"/>
    <col min="7439" max="7680" width="9.140625" style="14"/>
    <col min="7681" max="7681" width="7.140625" style="14" customWidth="1"/>
    <col min="7682" max="7682" width="18" style="14" customWidth="1"/>
    <col min="7683" max="7683" width="13.28515625" style="14" customWidth="1"/>
    <col min="7684" max="7684" width="8.7109375" style="14" bestFit="1" customWidth="1"/>
    <col min="7685" max="7685" width="0.7109375" style="14" customWidth="1"/>
    <col min="7686" max="7690" width="7.7109375" style="14" customWidth="1"/>
    <col min="7691" max="7691" width="0.7109375" style="14" customWidth="1"/>
    <col min="7692" max="7692" width="8.28515625" style="14" customWidth="1"/>
    <col min="7693" max="7693" width="12" style="14" customWidth="1"/>
    <col min="7694" max="7694" width="0" style="14" hidden="1" customWidth="1"/>
    <col min="7695" max="7936" width="9.140625" style="14"/>
    <col min="7937" max="7937" width="7.140625" style="14" customWidth="1"/>
    <col min="7938" max="7938" width="18" style="14" customWidth="1"/>
    <col min="7939" max="7939" width="13.28515625" style="14" customWidth="1"/>
    <col min="7940" max="7940" width="8.7109375" style="14" bestFit="1" customWidth="1"/>
    <col min="7941" max="7941" width="0.7109375" style="14" customWidth="1"/>
    <col min="7942" max="7946" width="7.7109375" style="14" customWidth="1"/>
    <col min="7947" max="7947" width="0.7109375" style="14" customWidth="1"/>
    <col min="7948" max="7948" width="8.28515625" style="14" customWidth="1"/>
    <col min="7949" max="7949" width="12" style="14" customWidth="1"/>
    <col min="7950" max="7950" width="0" style="14" hidden="1" customWidth="1"/>
    <col min="7951" max="8192" width="9.140625" style="14"/>
    <col min="8193" max="8193" width="7.140625" style="14" customWidth="1"/>
    <col min="8194" max="8194" width="18" style="14" customWidth="1"/>
    <col min="8195" max="8195" width="13.28515625" style="14" customWidth="1"/>
    <col min="8196" max="8196" width="8.7109375" style="14" bestFit="1" customWidth="1"/>
    <col min="8197" max="8197" width="0.7109375" style="14" customWidth="1"/>
    <col min="8198" max="8202" width="7.7109375" style="14" customWidth="1"/>
    <col min="8203" max="8203" width="0.7109375" style="14" customWidth="1"/>
    <col min="8204" max="8204" width="8.28515625" style="14" customWidth="1"/>
    <col min="8205" max="8205" width="12" style="14" customWidth="1"/>
    <col min="8206" max="8206" width="0" style="14" hidden="1" customWidth="1"/>
    <col min="8207" max="8448" width="9.140625" style="14"/>
    <col min="8449" max="8449" width="7.140625" style="14" customWidth="1"/>
    <col min="8450" max="8450" width="18" style="14" customWidth="1"/>
    <col min="8451" max="8451" width="13.28515625" style="14" customWidth="1"/>
    <col min="8452" max="8452" width="8.7109375" style="14" bestFit="1" customWidth="1"/>
    <col min="8453" max="8453" width="0.7109375" style="14" customWidth="1"/>
    <col min="8454" max="8458" width="7.7109375" style="14" customWidth="1"/>
    <col min="8459" max="8459" width="0.7109375" style="14" customWidth="1"/>
    <col min="8460" max="8460" width="8.28515625" style="14" customWidth="1"/>
    <col min="8461" max="8461" width="12" style="14" customWidth="1"/>
    <col min="8462" max="8462" width="0" style="14" hidden="1" customWidth="1"/>
    <col min="8463" max="8704" width="9.140625" style="14"/>
    <col min="8705" max="8705" width="7.140625" style="14" customWidth="1"/>
    <col min="8706" max="8706" width="18" style="14" customWidth="1"/>
    <col min="8707" max="8707" width="13.28515625" style="14" customWidth="1"/>
    <col min="8708" max="8708" width="8.7109375" style="14" bestFit="1" customWidth="1"/>
    <col min="8709" max="8709" width="0.7109375" style="14" customWidth="1"/>
    <col min="8710" max="8714" width="7.7109375" style="14" customWidth="1"/>
    <col min="8715" max="8715" width="0.7109375" style="14" customWidth="1"/>
    <col min="8716" max="8716" width="8.28515625" style="14" customWidth="1"/>
    <col min="8717" max="8717" width="12" style="14" customWidth="1"/>
    <col min="8718" max="8718" width="0" style="14" hidden="1" customWidth="1"/>
    <col min="8719" max="8960" width="9.140625" style="14"/>
    <col min="8961" max="8961" width="7.140625" style="14" customWidth="1"/>
    <col min="8962" max="8962" width="18" style="14" customWidth="1"/>
    <col min="8963" max="8963" width="13.28515625" style="14" customWidth="1"/>
    <col min="8964" max="8964" width="8.7109375" style="14" bestFit="1" customWidth="1"/>
    <col min="8965" max="8965" width="0.7109375" style="14" customWidth="1"/>
    <col min="8966" max="8970" width="7.7109375" style="14" customWidth="1"/>
    <col min="8971" max="8971" width="0.7109375" style="14" customWidth="1"/>
    <col min="8972" max="8972" width="8.28515625" style="14" customWidth="1"/>
    <col min="8973" max="8973" width="12" style="14" customWidth="1"/>
    <col min="8974" max="8974" width="0" style="14" hidden="1" customWidth="1"/>
    <col min="8975" max="9216" width="9.140625" style="14"/>
    <col min="9217" max="9217" width="7.140625" style="14" customWidth="1"/>
    <col min="9218" max="9218" width="18" style="14" customWidth="1"/>
    <col min="9219" max="9219" width="13.28515625" style="14" customWidth="1"/>
    <col min="9220" max="9220" width="8.7109375" style="14" bestFit="1" customWidth="1"/>
    <col min="9221" max="9221" width="0.7109375" style="14" customWidth="1"/>
    <col min="9222" max="9226" width="7.7109375" style="14" customWidth="1"/>
    <col min="9227" max="9227" width="0.7109375" style="14" customWidth="1"/>
    <col min="9228" max="9228" width="8.28515625" style="14" customWidth="1"/>
    <col min="9229" max="9229" width="12" style="14" customWidth="1"/>
    <col min="9230" max="9230" width="0" style="14" hidden="1" customWidth="1"/>
    <col min="9231" max="9472" width="9.140625" style="14"/>
    <col min="9473" max="9473" width="7.140625" style="14" customWidth="1"/>
    <col min="9474" max="9474" width="18" style="14" customWidth="1"/>
    <col min="9475" max="9475" width="13.28515625" style="14" customWidth="1"/>
    <col min="9476" max="9476" width="8.7109375" style="14" bestFit="1" customWidth="1"/>
    <col min="9477" max="9477" width="0.7109375" style="14" customWidth="1"/>
    <col min="9478" max="9482" width="7.7109375" style="14" customWidth="1"/>
    <col min="9483" max="9483" width="0.7109375" style="14" customWidth="1"/>
    <col min="9484" max="9484" width="8.28515625" style="14" customWidth="1"/>
    <col min="9485" max="9485" width="12" style="14" customWidth="1"/>
    <col min="9486" max="9486" width="0" style="14" hidden="1" customWidth="1"/>
    <col min="9487" max="9728" width="9.140625" style="14"/>
    <col min="9729" max="9729" width="7.140625" style="14" customWidth="1"/>
    <col min="9730" max="9730" width="18" style="14" customWidth="1"/>
    <col min="9731" max="9731" width="13.28515625" style="14" customWidth="1"/>
    <col min="9732" max="9732" width="8.7109375" style="14" bestFit="1" customWidth="1"/>
    <col min="9733" max="9733" width="0.7109375" style="14" customWidth="1"/>
    <col min="9734" max="9738" width="7.7109375" style="14" customWidth="1"/>
    <col min="9739" max="9739" width="0.7109375" style="14" customWidth="1"/>
    <col min="9740" max="9740" width="8.28515625" style="14" customWidth="1"/>
    <col min="9741" max="9741" width="12" style="14" customWidth="1"/>
    <col min="9742" max="9742" width="0" style="14" hidden="1" customWidth="1"/>
    <col min="9743" max="9984" width="9.140625" style="14"/>
    <col min="9985" max="9985" width="7.140625" style="14" customWidth="1"/>
    <col min="9986" max="9986" width="18" style="14" customWidth="1"/>
    <col min="9987" max="9987" width="13.28515625" style="14" customWidth="1"/>
    <col min="9988" max="9988" width="8.7109375" style="14" bestFit="1" customWidth="1"/>
    <col min="9989" max="9989" width="0.7109375" style="14" customWidth="1"/>
    <col min="9990" max="9994" width="7.7109375" style="14" customWidth="1"/>
    <col min="9995" max="9995" width="0.7109375" style="14" customWidth="1"/>
    <col min="9996" max="9996" width="8.28515625" style="14" customWidth="1"/>
    <col min="9997" max="9997" width="12" style="14" customWidth="1"/>
    <col min="9998" max="9998" width="0" style="14" hidden="1" customWidth="1"/>
    <col min="9999" max="10240" width="9.140625" style="14"/>
    <col min="10241" max="10241" width="7.140625" style="14" customWidth="1"/>
    <col min="10242" max="10242" width="18" style="14" customWidth="1"/>
    <col min="10243" max="10243" width="13.28515625" style="14" customWidth="1"/>
    <col min="10244" max="10244" width="8.7109375" style="14" bestFit="1" customWidth="1"/>
    <col min="10245" max="10245" width="0.7109375" style="14" customWidth="1"/>
    <col min="10246" max="10250" width="7.7109375" style="14" customWidth="1"/>
    <col min="10251" max="10251" width="0.7109375" style="14" customWidth="1"/>
    <col min="10252" max="10252" width="8.28515625" style="14" customWidth="1"/>
    <col min="10253" max="10253" width="12" style="14" customWidth="1"/>
    <col min="10254" max="10254" width="0" style="14" hidden="1" customWidth="1"/>
    <col min="10255" max="10496" width="9.140625" style="14"/>
    <col min="10497" max="10497" width="7.140625" style="14" customWidth="1"/>
    <col min="10498" max="10498" width="18" style="14" customWidth="1"/>
    <col min="10499" max="10499" width="13.28515625" style="14" customWidth="1"/>
    <col min="10500" max="10500" width="8.7109375" style="14" bestFit="1" customWidth="1"/>
    <col min="10501" max="10501" width="0.7109375" style="14" customWidth="1"/>
    <col min="10502" max="10506" width="7.7109375" style="14" customWidth="1"/>
    <col min="10507" max="10507" width="0.7109375" style="14" customWidth="1"/>
    <col min="10508" max="10508" width="8.28515625" style="14" customWidth="1"/>
    <col min="10509" max="10509" width="12" style="14" customWidth="1"/>
    <col min="10510" max="10510" width="0" style="14" hidden="1" customWidth="1"/>
    <col min="10511" max="10752" width="9.140625" style="14"/>
    <col min="10753" max="10753" width="7.140625" style="14" customWidth="1"/>
    <col min="10754" max="10754" width="18" style="14" customWidth="1"/>
    <col min="10755" max="10755" width="13.28515625" style="14" customWidth="1"/>
    <col min="10756" max="10756" width="8.7109375" style="14" bestFit="1" customWidth="1"/>
    <col min="10757" max="10757" width="0.7109375" style="14" customWidth="1"/>
    <col min="10758" max="10762" width="7.7109375" style="14" customWidth="1"/>
    <col min="10763" max="10763" width="0.7109375" style="14" customWidth="1"/>
    <col min="10764" max="10764" width="8.28515625" style="14" customWidth="1"/>
    <col min="10765" max="10765" width="12" style="14" customWidth="1"/>
    <col min="10766" max="10766" width="0" style="14" hidden="1" customWidth="1"/>
    <col min="10767" max="11008" width="9.140625" style="14"/>
    <col min="11009" max="11009" width="7.140625" style="14" customWidth="1"/>
    <col min="11010" max="11010" width="18" style="14" customWidth="1"/>
    <col min="11011" max="11011" width="13.28515625" style="14" customWidth="1"/>
    <col min="11012" max="11012" width="8.7109375" style="14" bestFit="1" customWidth="1"/>
    <col min="11013" max="11013" width="0.7109375" style="14" customWidth="1"/>
    <col min="11014" max="11018" width="7.7109375" style="14" customWidth="1"/>
    <col min="11019" max="11019" width="0.7109375" style="14" customWidth="1"/>
    <col min="11020" max="11020" width="8.28515625" style="14" customWidth="1"/>
    <col min="11021" max="11021" width="12" style="14" customWidth="1"/>
    <col min="11022" max="11022" width="0" style="14" hidden="1" customWidth="1"/>
    <col min="11023" max="11264" width="9.140625" style="14"/>
    <col min="11265" max="11265" width="7.140625" style="14" customWidth="1"/>
    <col min="11266" max="11266" width="18" style="14" customWidth="1"/>
    <col min="11267" max="11267" width="13.28515625" style="14" customWidth="1"/>
    <col min="11268" max="11268" width="8.7109375" style="14" bestFit="1" customWidth="1"/>
    <col min="11269" max="11269" width="0.7109375" style="14" customWidth="1"/>
    <col min="11270" max="11274" width="7.7109375" style="14" customWidth="1"/>
    <col min="11275" max="11275" width="0.7109375" style="14" customWidth="1"/>
    <col min="11276" max="11276" width="8.28515625" style="14" customWidth="1"/>
    <col min="11277" max="11277" width="12" style="14" customWidth="1"/>
    <col min="11278" max="11278" width="0" style="14" hidden="1" customWidth="1"/>
    <col min="11279" max="11520" width="9.140625" style="14"/>
    <col min="11521" max="11521" width="7.140625" style="14" customWidth="1"/>
    <col min="11522" max="11522" width="18" style="14" customWidth="1"/>
    <col min="11523" max="11523" width="13.28515625" style="14" customWidth="1"/>
    <col min="11524" max="11524" width="8.7109375" style="14" bestFit="1" customWidth="1"/>
    <col min="11525" max="11525" width="0.7109375" style="14" customWidth="1"/>
    <col min="11526" max="11530" width="7.7109375" style="14" customWidth="1"/>
    <col min="11531" max="11531" width="0.7109375" style="14" customWidth="1"/>
    <col min="11532" max="11532" width="8.28515625" style="14" customWidth="1"/>
    <col min="11533" max="11533" width="12" style="14" customWidth="1"/>
    <col min="11534" max="11534" width="0" style="14" hidden="1" customWidth="1"/>
    <col min="11535" max="11776" width="9.140625" style="14"/>
    <col min="11777" max="11777" width="7.140625" style="14" customWidth="1"/>
    <col min="11778" max="11778" width="18" style="14" customWidth="1"/>
    <col min="11779" max="11779" width="13.28515625" style="14" customWidth="1"/>
    <col min="11780" max="11780" width="8.7109375" style="14" bestFit="1" customWidth="1"/>
    <col min="11781" max="11781" width="0.7109375" style="14" customWidth="1"/>
    <col min="11782" max="11786" width="7.7109375" style="14" customWidth="1"/>
    <col min="11787" max="11787" width="0.7109375" style="14" customWidth="1"/>
    <col min="11788" max="11788" width="8.28515625" style="14" customWidth="1"/>
    <col min="11789" max="11789" width="12" style="14" customWidth="1"/>
    <col min="11790" max="11790" width="0" style="14" hidden="1" customWidth="1"/>
    <col min="11791" max="12032" width="9.140625" style="14"/>
    <col min="12033" max="12033" width="7.140625" style="14" customWidth="1"/>
    <col min="12034" max="12034" width="18" style="14" customWidth="1"/>
    <col min="12035" max="12035" width="13.28515625" style="14" customWidth="1"/>
    <col min="12036" max="12036" width="8.7109375" style="14" bestFit="1" customWidth="1"/>
    <col min="12037" max="12037" width="0.7109375" style="14" customWidth="1"/>
    <col min="12038" max="12042" width="7.7109375" style="14" customWidth="1"/>
    <col min="12043" max="12043" width="0.7109375" style="14" customWidth="1"/>
    <col min="12044" max="12044" width="8.28515625" style="14" customWidth="1"/>
    <col min="12045" max="12045" width="12" style="14" customWidth="1"/>
    <col min="12046" max="12046" width="0" style="14" hidden="1" customWidth="1"/>
    <col min="12047" max="12288" width="9.140625" style="14"/>
    <col min="12289" max="12289" width="7.140625" style="14" customWidth="1"/>
    <col min="12290" max="12290" width="18" style="14" customWidth="1"/>
    <col min="12291" max="12291" width="13.28515625" style="14" customWidth="1"/>
    <col min="12292" max="12292" width="8.7109375" style="14" bestFit="1" customWidth="1"/>
    <col min="12293" max="12293" width="0.7109375" style="14" customWidth="1"/>
    <col min="12294" max="12298" width="7.7109375" style="14" customWidth="1"/>
    <col min="12299" max="12299" width="0.7109375" style="14" customWidth="1"/>
    <col min="12300" max="12300" width="8.28515625" style="14" customWidth="1"/>
    <col min="12301" max="12301" width="12" style="14" customWidth="1"/>
    <col min="12302" max="12302" width="0" style="14" hidden="1" customWidth="1"/>
    <col min="12303" max="12544" width="9.140625" style="14"/>
    <col min="12545" max="12545" width="7.140625" style="14" customWidth="1"/>
    <col min="12546" max="12546" width="18" style="14" customWidth="1"/>
    <col min="12547" max="12547" width="13.28515625" style="14" customWidth="1"/>
    <col min="12548" max="12548" width="8.7109375" style="14" bestFit="1" customWidth="1"/>
    <col min="12549" max="12549" width="0.7109375" style="14" customWidth="1"/>
    <col min="12550" max="12554" width="7.7109375" style="14" customWidth="1"/>
    <col min="12555" max="12555" width="0.7109375" style="14" customWidth="1"/>
    <col min="12556" max="12556" width="8.28515625" style="14" customWidth="1"/>
    <col min="12557" max="12557" width="12" style="14" customWidth="1"/>
    <col min="12558" max="12558" width="0" style="14" hidden="1" customWidth="1"/>
    <col min="12559" max="12800" width="9.140625" style="14"/>
    <col min="12801" max="12801" width="7.140625" style="14" customWidth="1"/>
    <col min="12802" max="12802" width="18" style="14" customWidth="1"/>
    <col min="12803" max="12803" width="13.28515625" style="14" customWidth="1"/>
    <col min="12804" max="12804" width="8.7109375" style="14" bestFit="1" customWidth="1"/>
    <col min="12805" max="12805" width="0.7109375" style="14" customWidth="1"/>
    <col min="12806" max="12810" width="7.7109375" style="14" customWidth="1"/>
    <col min="12811" max="12811" width="0.7109375" style="14" customWidth="1"/>
    <col min="12812" max="12812" width="8.28515625" style="14" customWidth="1"/>
    <col min="12813" max="12813" width="12" style="14" customWidth="1"/>
    <col min="12814" max="12814" width="0" style="14" hidden="1" customWidth="1"/>
    <col min="12815" max="13056" width="9.140625" style="14"/>
    <col min="13057" max="13057" width="7.140625" style="14" customWidth="1"/>
    <col min="13058" max="13058" width="18" style="14" customWidth="1"/>
    <col min="13059" max="13059" width="13.28515625" style="14" customWidth="1"/>
    <col min="13060" max="13060" width="8.7109375" style="14" bestFit="1" customWidth="1"/>
    <col min="13061" max="13061" width="0.7109375" style="14" customWidth="1"/>
    <col min="13062" max="13066" width="7.7109375" style="14" customWidth="1"/>
    <col min="13067" max="13067" width="0.7109375" style="14" customWidth="1"/>
    <col min="13068" max="13068" width="8.28515625" style="14" customWidth="1"/>
    <col min="13069" max="13069" width="12" style="14" customWidth="1"/>
    <col min="13070" max="13070" width="0" style="14" hidden="1" customWidth="1"/>
    <col min="13071" max="13312" width="9.140625" style="14"/>
    <col min="13313" max="13313" width="7.140625" style="14" customWidth="1"/>
    <col min="13314" max="13314" width="18" style="14" customWidth="1"/>
    <col min="13315" max="13315" width="13.28515625" style="14" customWidth="1"/>
    <col min="13316" max="13316" width="8.7109375" style="14" bestFit="1" customWidth="1"/>
    <col min="13317" max="13317" width="0.7109375" style="14" customWidth="1"/>
    <col min="13318" max="13322" width="7.7109375" style="14" customWidth="1"/>
    <col min="13323" max="13323" width="0.7109375" style="14" customWidth="1"/>
    <col min="13324" max="13324" width="8.28515625" style="14" customWidth="1"/>
    <col min="13325" max="13325" width="12" style="14" customWidth="1"/>
    <col min="13326" max="13326" width="0" style="14" hidden="1" customWidth="1"/>
    <col min="13327" max="13568" width="9.140625" style="14"/>
    <col min="13569" max="13569" width="7.140625" style="14" customWidth="1"/>
    <col min="13570" max="13570" width="18" style="14" customWidth="1"/>
    <col min="13571" max="13571" width="13.28515625" style="14" customWidth="1"/>
    <col min="13572" max="13572" width="8.7109375" style="14" bestFit="1" customWidth="1"/>
    <col min="13573" max="13573" width="0.7109375" style="14" customWidth="1"/>
    <col min="13574" max="13578" width="7.7109375" style="14" customWidth="1"/>
    <col min="13579" max="13579" width="0.7109375" style="14" customWidth="1"/>
    <col min="13580" max="13580" width="8.28515625" style="14" customWidth="1"/>
    <col min="13581" max="13581" width="12" style="14" customWidth="1"/>
    <col min="13582" max="13582" width="0" style="14" hidden="1" customWidth="1"/>
    <col min="13583" max="13824" width="9.140625" style="14"/>
    <col min="13825" max="13825" width="7.140625" style="14" customWidth="1"/>
    <col min="13826" max="13826" width="18" style="14" customWidth="1"/>
    <col min="13827" max="13827" width="13.28515625" style="14" customWidth="1"/>
    <col min="13828" max="13828" width="8.7109375" style="14" bestFit="1" customWidth="1"/>
    <col min="13829" max="13829" width="0.7109375" style="14" customWidth="1"/>
    <col min="13830" max="13834" width="7.7109375" style="14" customWidth="1"/>
    <col min="13835" max="13835" width="0.7109375" style="14" customWidth="1"/>
    <col min="13836" max="13836" width="8.28515625" style="14" customWidth="1"/>
    <col min="13837" max="13837" width="12" style="14" customWidth="1"/>
    <col min="13838" max="13838" width="0" style="14" hidden="1" customWidth="1"/>
    <col min="13839" max="14080" width="9.140625" style="14"/>
    <col min="14081" max="14081" width="7.140625" style="14" customWidth="1"/>
    <col min="14082" max="14082" width="18" style="14" customWidth="1"/>
    <col min="14083" max="14083" width="13.28515625" style="14" customWidth="1"/>
    <col min="14084" max="14084" width="8.7109375" style="14" bestFit="1" customWidth="1"/>
    <col min="14085" max="14085" width="0.7109375" style="14" customWidth="1"/>
    <col min="14086" max="14090" width="7.7109375" style="14" customWidth="1"/>
    <col min="14091" max="14091" width="0.7109375" style="14" customWidth="1"/>
    <col min="14092" max="14092" width="8.28515625" style="14" customWidth="1"/>
    <col min="14093" max="14093" width="12" style="14" customWidth="1"/>
    <col min="14094" max="14094" width="0" style="14" hidden="1" customWidth="1"/>
    <col min="14095" max="14336" width="9.140625" style="14"/>
    <col min="14337" max="14337" width="7.140625" style="14" customWidth="1"/>
    <col min="14338" max="14338" width="18" style="14" customWidth="1"/>
    <col min="14339" max="14339" width="13.28515625" style="14" customWidth="1"/>
    <col min="14340" max="14340" width="8.7109375" style="14" bestFit="1" customWidth="1"/>
    <col min="14341" max="14341" width="0.7109375" style="14" customWidth="1"/>
    <col min="14342" max="14346" width="7.7109375" style="14" customWidth="1"/>
    <col min="14347" max="14347" width="0.7109375" style="14" customWidth="1"/>
    <col min="14348" max="14348" width="8.28515625" style="14" customWidth="1"/>
    <col min="14349" max="14349" width="12" style="14" customWidth="1"/>
    <col min="14350" max="14350" width="0" style="14" hidden="1" customWidth="1"/>
    <col min="14351" max="14592" width="9.140625" style="14"/>
    <col min="14593" max="14593" width="7.140625" style="14" customWidth="1"/>
    <col min="14594" max="14594" width="18" style="14" customWidth="1"/>
    <col min="14595" max="14595" width="13.28515625" style="14" customWidth="1"/>
    <col min="14596" max="14596" width="8.7109375" style="14" bestFit="1" customWidth="1"/>
    <col min="14597" max="14597" width="0.7109375" style="14" customWidth="1"/>
    <col min="14598" max="14602" width="7.7109375" style="14" customWidth="1"/>
    <col min="14603" max="14603" width="0.7109375" style="14" customWidth="1"/>
    <col min="14604" max="14604" width="8.28515625" style="14" customWidth="1"/>
    <col min="14605" max="14605" width="12" style="14" customWidth="1"/>
    <col min="14606" max="14606" width="0" style="14" hidden="1" customWidth="1"/>
    <col min="14607" max="14848" width="9.140625" style="14"/>
    <col min="14849" max="14849" width="7.140625" style="14" customWidth="1"/>
    <col min="14850" max="14850" width="18" style="14" customWidth="1"/>
    <col min="14851" max="14851" width="13.28515625" style="14" customWidth="1"/>
    <col min="14852" max="14852" width="8.7109375" style="14" bestFit="1" customWidth="1"/>
    <col min="14853" max="14853" width="0.7109375" style="14" customWidth="1"/>
    <col min="14854" max="14858" width="7.7109375" style="14" customWidth="1"/>
    <col min="14859" max="14859" width="0.7109375" style="14" customWidth="1"/>
    <col min="14860" max="14860" width="8.28515625" style="14" customWidth="1"/>
    <col min="14861" max="14861" width="12" style="14" customWidth="1"/>
    <col min="14862" max="14862" width="0" style="14" hidden="1" customWidth="1"/>
    <col min="14863" max="15104" width="9.140625" style="14"/>
    <col min="15105" max="15105" width="7.140625" style="14" customWidth="1"/>
    <col min="15106" max="15106" width="18" style="14" customWidth="1"/>
    <col min="15107" max="15107" width="13.28515625" style="14" customWidth="1"/>
    <col min="15108" max="15108" width="8.7109375" style="14" bestFit="1" customWidth="1"/>
    <col min="15109" max="15109" width="0.7109375" style="14" customWidth="1"/>
    <col min="15110" max="15114" width="7.7109375" style="14" customWidth="1"/>
    <col min="15115" max="15115" width="0.7109375" style="14" customWidth="1"/>
    <col min="15116" max="15116" width="8.28515625" style="14" customWidth="1"/>
    <col min="15117" max="15117" width="12" style="14" customWidth="1"/>
    <col min="15118" max="15118" width="0" style="14" hidden="1" customWidth="1"/>
    <col min="15119" max="15360" width="9.140625" style="14"/>
    <col min="15361" max="15361" width="7.140625" style="14" customWidth="1"/>
    <col min="15362" max="15362" width="18" style="14" customWidth="1"/>
    <col min="15363" max="15363" width="13.28515625" style="14" customWidth="1"/>
    <col min="15364" max="15364" width="8.7109375" style="14" bestFit="1" customWidth="1"/>
    <col min="15365" max="15365" width="0.7109375" style="14" customWidth="1"/>
    <col min="15366" max="15370" width="7.7109375" style="14" customWidth="1"/>
    <col min="15371" max="15371" width="0.7109375" style="14" customWidth="1"/>
    <col min="15372" max="15372" width="8.28515625" style="14" customWidth="1"/>
    <col min="15373" max="15373" width="12" style="14" customWidth="1"/>
    <col min="15374" max="15374" width="0" style="14" hidden="1" customWidth="1"/>
    <col min="15375" max="15616" width="9.140625" style="14"/>
    <col min="15617" max="15617" width="7.140625" style="14" customWidth="1"/>
    <col min="15618" max="15618" width="18" style="14" customWidth="1"/>
    <col min="15619" max="15619" width="13.28515625" style="14" customWidth="1"/>
    <col min="15620" max="15620" width="8.7109375" style="14" bestFit="1" customWidth="1"/>
    <col min="15621" max="15621" width="0.7109375" style="14" customWidth="1"/>
    <col min="15622" max="15626" width="7.7109375" style="14" customWidth="1"/>
    <col min="15627" max="15627" width="0.7109375" style="14" customWidth="1"/>
    <col min="15628" max="15628" width="8.28515625" style="14" customWidth="1"/>
    <col min="15629" max="15629" width="12" style="14" customWidth="1"/>
    <col min="15630" max="15630" width="0" style="14" hidden="1" customWidth="1"/>
    <col min="15631" max="15872" width="9.140625" style="14"/>
    <col min="15873" max="15873" width="7.140625" style="14" customWidth="1"/>
    <col min="15874" max="15874" width="18" style="14" customWidth="1"/>
    <col min="15875" max="15875" width="13.28515625" style="14" customWidth="1"/>
    <col min="15876" max="15876" width="8.7109375" style="14" bestFit="1" customWidth="1"/>
    <col min="15877" max="15877" width="0.7109375" style="14" customWidth="1"/>
    <col min="15878" max="15882" width="7.7109375" style="14" customWidth="1"/>
    <col min="15883" max="15883" width="0.7109375" style="14" customWidth="1"/>
    <col min="15884" max="15884" width="8.28515625" style="14" customWidth="1"/>
    <col min="15885" max="15885" width="12" style="14" customWidth="1"/>
    <col min="15886" max="15886" width="0" style="14" hidden="1" customWidth="1"/>
    <col min="15887" max="16128" width="9.140625" style="14"/>
    <col min="16129" max="16129" width="7.140625" style="14" customWidth="1"/>
    <col min="16130" max="16130" width="18" style="14" customWidth="1"/>
    <col min="16131" max="16131" width="13.28515625" style="14" customWidth="1"/>
    <col min="16132" max="16132" width="8.7109375" style="14" bestFit="1" customWidth="1"/>
    <col min="16133" max="16133" width="0.7109375" style="14" customWidth="1"/>
    <col min="16134" max="16138" width="7.7109375" style="14" customWidth="1"/>
    <col min="16139" max="16139" width="0.7109375" style="14" customWidth="1"/>
    <col min="16140" max="16140" width="8.28515625" style="14" customWidth="1"/>
    <col min="16141" max="16141" width="12" style="14" customWidth="1"/>
    <col min="16142" max="16142" width="0" style="14" hidden="1" customWidth="1"/>
    <col min="16143" max="16384" width="9.140625" style="14"/>
  </cols>
  <sheetData>
    <row r="1" spans="1:26" x14ac:dyDescent="0.25">
      <c r="A1" s="143" t="s">
        <v>18</v>
      </c>
      <c r="B1" s="143"/>
      <c r="C1" s="143"/>
      <c r="D1" s="143"/>
      <c r="E1" s="143"/>
      <c r="F1" s="143"/>
      <c r="G1" s="143"/>
      <c r="H1" s="144"/>
      <c r="I1" s="17"/>
      <c r="J1" s="18" t="s">
        <v>19</v>
      </c>
      <c r="K1" s="19"/>
      <c r="L1" s="145">
        <f>DATE(rok, 8, 1)</f>
        <v>41122</v>
      </c>
      <c r="M1" s="146" t="e">
        <f>DATE(#REF!,#REF!,#REF!)</f>
        <v>#REF!</v>
      </c>
      <c r="N1" s="147"/>
      <c r="O1" s="148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x14ac:dyDescent="0.25">
      <c r="A2" s="20"/>
      <c r="B2" s="20"/>
      <c r="C2" s="20"/>
      <c r="D2" s="13"/>
      <c r="E2" s="13"/>
      <c r="F2" s="21"/>
      <c r="G2" s="21"/>
      <c r="H2" s="21"/>
      <c r="I2" s="21"/>
      <c r="J2" s="21"/>
      <c r="K2" s="13"/>
      <c r="L2" s="22">
        <v>7</v>
      </c>
      <c r="M2" s="22"/>
      <c r="N2" s="2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x14ac:dyDescent="0.25">
      <c r="A3" s="24" t="s">
        <v>20</v>
      </c>
      <c r="B3" s="25" t="str">
        <f>data!$A$4</f>
        <v>Meno a priezvisko</v>
      </c>
      <c r="C3" s="26" t="s">
        <v>21</v>
      </c>
      <c r="D3" s="149" t="str">
        <f>data!$B$11&amp;", ŠPZ: "&amp;data!$B$10</f>
        <v>značka a typ auta, ŠPZ: ZA 123 AB</v>
      </c>
      <c r="E3" s="150"/>
      <c r="F3" s="150"/>
      <c r="G3" s="150"/>
      <c r="H3" s="150"/>
      <c r="I3" s="150"/>
      <c r="J3" s="150"/>
      <c r="K3" s="150"/>
      <c r="L3" s="150"/>
      <c r="M3" s="150"/>
      <c r="N3" s="147"/>
      <c r="O3" s="148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x14ac:dyDescent="0.25">
      <c r="A4" s="20"/>
      <c r="B4" s="20"/>
      <c r="C4" s="20"/>
      <c r="D4" s="13"/>
      <c r="E4" s="13"/>
      <c r="F4" s="21"/>
      <c r="G4" s="21"/>
      <c r="H4" s="21"/>
      <c r="I4" s="21"/>
      <c r="J4" s="21"/>
      <c r="K4" s="13"/>
      <c r="L4" s="22"/>
      <c r="M4" s="22"/>
      <c r="N4" s="2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s="28" customFormat="1" ht="11.25" x14ac:dyDescent="0.2">
      <c r="A5" s="151" t="s">
        <v>22</v>
      </c>
      <c r="B5" s="152" t="s">
        <v>23</v>
      </c>
      <c r="C5" s="153"/>
      <c r="D5" s="154"/>
      <c r="E5" s="27"/>
      <c r="F5" s="161" t="s">
        <v>24</v>
      </c>
      <c r="G5" s="162" t="s">
        <v>25</v>
      </c>
      <c r="H5" s="162"/>
      <c r="I5" s="162"/>
      <c r="J5" s="162"/>
      <c r="K5" s="27"/>
      <c r="L5" s="163" t="s">
        <v>26</v>
      </c>
      <c r="M5" s="163" t="s">
        <v>27</v>
      </c>
      <c r="N5" s="27"/>
      <c r="O5" s="163" t="s">
        <v>73</v>
      </c>
      <c r="P5" s="27"/>
      <c r="Q5" s="161" t="s">
        <v>28</v>
      </c>
      <c r="R5" s="27"/>
      <c r="S5" s="27"/>
      <c r="T5" s="27"/>
      <c r="U5" s="27"/>
      <c r="V5" s="27"/>
      <c r="W5" s="27"/>
      <c r="X5" s="27"/>
      <c r="Y5" s="27"/>
      <c r="Z5" s="27"/>
    </row>
    <row r="6" spans="1:26" s="28" customFormat="1" ht="11.25" x14ac:dyDescent="0.2">
      <c r="A6" s="151"/>
      <c r="B6" s="155"/>
      <c r="C6" s="156"/>
      <c r="D6" s="157"/>
      <c r="E6" s="27"/>
      <c r="F6" s="161"/>
      <c r="G6" s="162" t="s">
        <v>29</v>
      </c>
      <c r="H6" s="162"/>
      <c r="I6" s="172" t="s">
        <v>30</v>
      </c>
      <c r="J6" s="173"/>
      <c r="K6" s="27"/>
      <c r="L6" s="163"/>
      <c r="M6" s="163"/>
      <c r="N6" s="27"/>
      <c r="O6" s="163"/>
      <c r="P6" s="27"/>
      <c r="Q6" s="161"/>
      <c r="R6" s="27"/>
      <c r="S6" s="27"/>
      <c r="T6" s="27"/>
      <c r="U6" s="27"/>
      <c r="V6" s="27"/>
      <c r="W6" s="27"/>
      <c r="X6" s="27"/>
      <c r="Y6" s="27"/>
      <c r="Z6" s="27"/>
    </row>
    <row r="7" spans="1:26" s="28" customFormat="1" ht="22.5" x14ac:dyDescent="0.2">
      <c r="A7" s="151"/>
      <c r="B7" s="158"/>
      <c r="C7" s="159"/>
      <c r="D7" s="160"/>
      <c r="E7" s="27"/>
      <c r="F7" s="161"/>
      <c r="G7" s="29" t="s">
        <v>31</v>
      </c>
      <c r="H7" s="125" t="s">
        <v>32</v>
      </c>
      <c r="I7" s="29" t="s">
        <v>31</v>
      </c>
      <c r="J7" s="125" t="s">
        <v>32</v>
      </c>
      <c r="K7" s="27"/>
      <c r="L7" s="163"/>
      <c r="M7" s="163"/>
      <c r="N7" s="27"/>
      <c r="O7" s="163"/>
      <c r="P7" s="27"/>
      <c r="Q7" s="161"/>
      <c r="R7" s="27"/>
      <c r="S7" s="27"/>
      <c r="T7" s="27"/>
      <c r="U7" s="27"/>
      <c r="V7" s="27"/>
      <c r="W7" s="27"/>
      <c r="X7" s="27"/>
      <c r="Y7" s="27"/>
      <c r="Z7" s="27"/>
    </row>
    <row r="8" spans="1:26" x14ac:dyDescent="0.25">
      <c r="A8" s="20"/>
      <c r="B8" s="20"/>
      <c r="C8" s="20"/>
      <c r="D8" s="13"/>
      <c r="E8" s="13"/>
      <c r="F8" s="21"/>
      <c r="G8" s="21"/>
      <c r="H8" s="21"/>
      <c r="I8" s="21"/>
      <c r="J8" s="21"/>
      <c r="K8" s="13"/>
      <c r="L8" s="22"/>
      <c r="M8" s="22"/>
      <c r="N8" s="23"/>
      <c r="O8" s="13"/>
      <c r="P8" s="13"/>
      <c r="Q8" s="21"/>
      <c r="R8" s="13"/>
      <c r="S8" s="13"/>
      <c r="T8" s="13"/>
      <c r="U8" s="13"/>
      <c r="V8" s="13"/>
      <c r="W8" s="13"/>
      <c r="X8" s="13"/>
      <c r="Y8" s="13"/>
      <c r="Z8" s="13"/>
    </row>
    <row r="9" spans="1:26" s="43" customFormat="1" ht="11.25" x14ac:dyDescent="0.2">
      <c r="A9" s="174">
        <f>L1</f>
        <v>41122</v>
      </c>
      <c r="B9" s="165"/>
      <c r="C9" s="165"/>
      <c r="D9" s="166"/>
      <c r="E9" s="31">
        <v>1</v>
      </c>
      <c r="F9" s="32">
        <f>'07'!F70</f>
        <v>58440</v>
      </c>
      <c r="G9" s="33"/>
      <c r="H9" s="33"/>
      <c r="I9" s="34"/>
      <c r="J9" s="35"/>
      <c r="K9" s="36"/>
      <c r="L9" s="37"/>
      <c r="M9" s="38">
        <f>'07'!M70</f>
        <v>50.039999999999992</v>
      </c>
      <c r="N9" s="39">
        <f>WEEKDAY($A9,2)</f>
        <v>3</v>
      </c>
      <c r="O9" s="40"/>
      <c r="P9" s="104"/>
      <c r="Q9" s="42"/>
      <c r="R9" s="41"/>
      <c r="S9" s="31"/>
      <c r="T9" s="31"/>
      <c r="U9" s="31"/>
      <c r="V9" s="31"/>
      <c r="W9" s="31"/>
      <c r="X9" s="31"/>
      <c r="Y9" s="31"/>
      <c r="Z9" s="31"/>
    </row>
    <row r="10" spans="1:26" s="43" customFormat="1" ht="11.25" x14ac:dyDescent="0.2">
      <c r="A10" s="175"/>
      <c r="B10" s="167"/>
      <c r="C10" s="168"/>
      <c r="D10" s="169"/>
      <c r="E10" s="31"/>
      <c r="F10" s="44">
        <f>F9+G9+H9+I9+J9</f>
        <v>58440</v>
      </c>
      <c r="G10" s="45"/>
      <c r="H10" s="45"/>
      <c r="I10" s="46"/>
      <c r="J10" s="47"/>
      <c r="K10" s="48"/>
      <c r="L10" s="49"/>
      <c r="M10" s="50">
        <f>M9-((G10+I10)*data!$B$22+(H10+J10)*data!$B$23)/100+L10</f>
        <v>50.039999999999992</v>
      </c>
      <c r="N10" s="51">
        <f>WEEKDAY($A9,2)</f>
        <v>3</v>
      </c>
      <c r="O10" s="52"/>
      <c r="P10" s="104"/>
      <c r="Q10" s="53"/>
      <c r="R10" s="41"/>
      <c r="S10" s="31"/>
      <c r="T10" s="31"/>
      <c r="U10" s="31"/>
      <c r="V10" s="31"/>
      <c r="W10" s="31"/>
      <c r="X10" s="31"/>
      <c r="Y10" s="31"/>
      <c r="Z10" s="31"/>
    </row>
    <row r="11" spans="1:26" s="43" customFormat="1" ht="11.25" x14ac:dyDescent="0.2">
      <c r="A11" s="164">
        <f>A9+1</f>
        <v>41123</v>
      </c>
      <c r="B11" s="165"/>
      <c r="C11" s="165"/>
      <c r="D11" s="166"/>
      <c r="E11" s="31"/>
      <c r="F11" s="44">
        <f t="shared" ref="F11:F70" si="0">F10+G10+H10+I10+J10</f>
        <v>58440</v>
      </c>
      <c r="G11" s="45"/>
      <c r="H11" s="45"/>
      <c r="I11" s="46"/>
      <c r="J11" s="47"/>
      <c r="K11" s="48"/>
      <c r="L11" s="49"/>
      <c r="M11" s="50">
        <f>M10-((G11+I11)*data!$B$22+(H11+J11)*data!$B$23)/100+L11</f>
        <v>50.039999999999992</v>
      </c>
      <c r="N11" s="51">
        <f>WEEKDAY($A11,2)</f>
        <v>4</v>
      </c>
      <c r="O11" s="52"/>
      <c r="P11" s="104"/>
      <c r="Q11" s="53"/>
      <c r="R11" s="41"/>
      <c r="S11" s="31"/>
      <c r="T11" s="31"/>
      <c r="U11" s="31"/>
      <c r="V11" s="31"/>
      <c r="W11" s="31"/>
      <c r="X11" s="31"/>
      <c r="Y11" s="31"/>
      <c r="Z11" s="31"/>
    </row>
    <row r="12" spans="1:26" s="43" customFormat="1" ht="11.25" x14ac:dyDescent="0.2">
      <c r="A12" s="164"/>
      <c r="B12" s="167"/>
      <c r="C12" s="168"/>
      <c r="D12" s="169"/>
      <c r="E12" s="31"/>
      <c r="F12" s="44">
        <f t="shared" si="0"/>
        <v>58440</v>
      </c>
      <c r="G12" s="45"/>
      <c r="H12" s="45"/>
      <c r="I12" s="46"/>
      <c r="J12" s="47"/>
      <c r="K12" s="48"/>
      <c r="L12" s="49"/>
      <c r="M12" s="50">
        <f>M11-((G12+I12)*data!$B$22+(H12+J12)*data!$B$23)/100+L12</f>
        <v>50.039999999999992</v>
      </c>
      <c r="N12" s="51">
        <f>WEEKDAY($A11,2)</f>
        <v>4</v>
      </c>
      <c r="O12" s="52"/>
      <c r="P12" s="41"/>
      <c r="Q12" s="53"/>
      <c r="R12" s="41"/>
      <c r="S12" s="31"/>
      <c r="T12" s="31"/>
      <c r="U12" s="31"/>
      <c r="V12" s="31"/>
      <c r="W12" s="31"/>
      <c r="X12" s="31"/>
      <c r="Y12" s="31"/>
      <c r="Z12" s="31"/>
    </row>
    <row r="13" spans="1:26" s="43" customFormat="1" ht="11.25" x14ac:dyDescent="0.2">
      <c r="A13" s="164">
        <f>A11+1</f>
        <v>41124</v>
      </c>
      <c r="B13" s="170"/>
      <c r="C13" s="170"/>
      <c r="D13" s="171"/>
      <c r="E13" s="31"/>
      <c r="F13" s="44">
        <f t="shared" si="0"/>
        <v>58440</v>
      </c>
      <c r="G13" s="45"/>
      <c r="H13" s="45"/>
      <c r="I13" s="46"/>
      <c r="J13" s="47"/>
      <c r="K13" s="48"/>
      <c r="L13" s="49"/>
      <c r="M13" s="50">
        <f>M12-((G13+I13)*data!$B$22+(H13+J13)*data!$B$23)/100+L13</f>
        <v>50.039999999999992</v>
      </c>
      <c r="N13" s="51">
        <f>WEEKDAY($A13,2)</f>
        <v>5</v>
      </c>
      <c r="O13" s="52"/>
      <c r="P13" s="41"/>
      <c r="Q13" s="53"/>
      <c r="R13" s="41"/>
      <c r="S13" s="31"/>
      <c r="T13" s="31"/>
      <c r="U13" s="31"/>
      <c r="V13" s="31"/>
      <c r="W13" s="31"/>
      <c r="X13" s="31"/>
      <c r="Y13" s="31"/>
      <c r="Z13" s="31"/>
    </row>
    <row r="14" spans="1:26" s="43" customFormat="1" ht="11.25" x14ac:dyDescent="0.2">
      <c r="A14" s="164"/>
      <c r="B14" s="170"/>
      <c r="C14" s="170"/>
      <c r="D14" s="171"/>
      <c r="E14" s="31"/>
      <c r="F14" s="44">
        <f t="shared" si="0"/>
        <v>58440</v>
      </c>
      <c r="G14" s="45"/>
      <c r="H14" s="45"/>
      <c r="I14" s="46"/>
      <c r="J14" s="47"/>
      <c r="K14" s="48"/>
      <c r="L14" s="49"/>
      <c r="M14" s="50">
        <f>M13-((G14+I14)*data!$B$22+(H14+J14)*data!$B$23)/100+L14</f>
        <v>50.039999999999992</v>
      </c>
      <c r="N14" s="51">
        <f>WEEKDAY($A13,2)</f>
        <v>5</v>
      </c>
      <c r="O14" s="52"/>
      <c r="P14" s="41"/>
      <c r="Q14" s="53"/>
      <c r="R14" s="41"/>
      <c r="S14" s="31"/>
      <c r="T14" s="31"/>
      <c r="U14" s="31"/>
      <c r="V14" s="31"/>
      <c r="W14" s="31"/>
      <c r="X14" s="31"/>
      <c r="Y14" s="31"/>
      <c r="Z14" s="31"/>
    </row>
    <row r="15" spans="1:26" s="43" customFormat="1" ht="11.25" x14ac:dyDescent="0.2">
      <c r="A15" s="164">
        <f>A13+1</f>
        <v>41125</v>
      </c>
      <c r="B15" s="170"/>
      <c r="C15" s="170"/>
      <c r="D15" s="171"/>
      <c r="E15" s="31"/>
      <c r="F15" s="44">
        <f t="shared" si="0"/>
        <v>58440</v>
      </c>
      <c r="G15" s="45"/>
      <c r="H15" s="45"/>
      <c r="I15" s="46"/>
      <c r="J15" s="47"/>
      <c r="K15" s="48"/>
      <c r="L15" s="49"/>
      <c r="M15" s="50">
        <f>M14-((G15+I15)*data!$B$22+(H15+J15)*data!$B$23)/100+L15</f>
        <v>50.039999999999992</v>
      </c>
      <c r="N15" s="51">
        <f>WEEKDAY($A15,2)</f>
        <v>6</v>
      </c>
      <c r="O15" s="52"/>
      <c r="P15" s="41"/>
      <c r="Q15" s="53"/>
      <c r="R15" s="41"/>
      <c r="S15" s="31"/>
      <c r="T15" s="31"/>
      <c r="U15" s="31"/>
      <c r="V15" s="31"/>
      <c r="W15" s="31"/>
      <c r="X15" s="31"/>
      <c r="Y15" s="31"/>
      <c r="Z15" s="31"/>
    </row>
    <row r="16" spans="1:26" s="43" customFormat="1" ht="11.25" x14ac:dyDescent="0.2">
      <c r="A16" s="164"/>
      <c r="B16" s="170"/>
      <c r="C16" s="170"/>
      <c r="D16" s="171"/>
      <c r="E16" s="31"/>
      <c r="F16" s="44">
        <f t="shared" si="0"/>
        <v>58440</v>
      </c>
      <c r="G16" s="45"/>
      <c r="H16" s="45"/>
      <c r="I16" s="46"/>
      <c r="J16" s="47"/>
      <c r="K16" s="48"/>
      <c r="L16" s="49"/>
      <c r="M16" s="50">
        <f>M15-((G16+I16)*data!$B$22+(H16+J16)*data!$B$23)/100+L16</f>
        <v>50.039999999999992</v>
      </c>
      <c r="N16" s="51">
        <f>WEEKDAY($A15,2)</f>
        <v>6</v>
      </c>
      <c r="O16" s="52"/>
      <c r="P16" s="41"/>
      <c r="Q16" s="53"/>
      <c r="R16" s="41"/>
      <c r="S16" s="31"/>
      <c r="T16" s="31"/>
      <c r="U16" s="31"/>
      <c r="V16" s="31"/>
      <c r="W16" s="31"/>
      <c r="X16" s="31"/>
      <c r="Y16" s="31"/>
      <c r="Z16" s="31"/>
    </row>
    <row r="17" spans="1:26" s="43" customFormat="1" ht="11.25" x14ac:dyDescent="0.2">
      <c r="A17" s="164">
        <f>A15+1</f>
        <v>41126</v>
      </c>
      <c r="B17" s="165"/>
      <c r="C17" s="165"/>
      <c r="D17" s="166"/>
      <c r="E17" s="31"/>
      <c r="F17" s="44">
        <f t="shared" si="0"/>
        <v>58440</v>
      </c>
      <c r="G17" s="45"/>
      <c r="H17" s="45"/>
      <c r="I17" s="46"/>
      <c r="J17" s="47"/>
      <c r="K17" s="48"/>
      <c r="L17" s="49"/>
      <c r="M17" s="50">
        <f>M16-((G17+I17)*data!$B$22+(H17+J17)*data!$B$23)/100+L17</f>
        <v>50.039999999999992</v>
      </c>
      <c r="N17" s="51">
        <f>WEEKDAY($A17,2)</f>
        <v>7</v>
      </c>
      <c r="O17" s="52"/>
      <c r="P17" s="41"/>
      <c r="Q17" s="53"/>
      <c r="R17" s="41"/>
      <c r="S17" s="31"/>
      <c r="T17" s="31"/>
      <c r="U17" s="31"/>
      <c r="V17" s="31"/>
      <c r="W17" s="31"/>
      <c r="X17" s="31"/>
      <c r="Y17" s="31"/>
      <c r="Z17" s="31"/>
    </row>
    <row r="18" spans="1:26" s="43" customFormat="1" ht="11.25" x14ac:dyDescent="0.2">
      <c r="A18" s="164"/>
      <c r="B18" s="170"/>
      <c r="C18" s="170"/>
      <c r="D18" s="171"/>
      <c r="E18" s="31"/>
      <c r="F18" s="44">
        <f t="shared" si="0"/>
        <v>58440</v>
      </c>
      <c r="G18" s="45"/>
      <c r="H18" s="45"/>
      <c r="I18" s="46"/>
      <c r="J18" s="47"/>
      <c r="K18" s="48"/>
      <c r="L18" s="49"/>
      <c r="M18" s="50">
        <f>M17-((G18+I18)*data!$B$22+(H18+J18)*data!$B$23)/100+L18</f>
        <v>50.039999999999992</v>
      </c>
      <c r="N18" s="51">
        <f>WEEKDAY($A17,2)</f>
        <v>7</v>
      </c>
      <c r="O18" s="52"/>
      <c r="P18" s="41"/>
      <c r="Q18" s="53"/>
      <c r="R18" s="41"/>
      <c r="S18" s="31"/>
      <c r="T18" s="31"/>
      <c r="U18" s="31"/>
      <c r="V18" s="31"/>
      <c r="W18" s="31"/>
      <c r="X18" s="31"/>
      <c r="Y18" s="31"/>
      <c r="Z18" s="31"/>
    </row>
    <row r="19" spans="1:26" s="43" customFormat="1" ht="11.25" x14ac:dyDescent="0.2">
      <c r="A19" s="164">
        <f>A17+1</f>
        <v>41127</v>
      </c>
      <c r="B19" s="165"/>
      <c r="C19" s="165"/>
      <c r="D19" s="166"/>
      <c r="E19" s="31"/>
      <c r="F19" s="44">
        <f t="shared" si="0"/>
        <v>58440</v>
      </c>
      <c r="G19" s="45"/>
      <c r="H19" s="45"/>
      <c r="I19" s="46"/>
      <c r="J19" s="47"/>
      <c r="K19" s="48"/>
      <c r="L19" s="49"/>
      <c r="M19" s="50">
        <f>M18-((G19+I19)*data!$B$22+(H19+J19)*data!$B$23)/100+L19</f>
        <v>50.039999999999992</v>
      </c>
      <c r="N19" s="51">
        <f>WEEKDAY($A19,2)</f>
        <v>1</v>
      </c>
      <c r="O19" s="52"/>
      <c r="P19" s="41"/>
      <c r="Q19" s="53"/>
      <c r="R19" s="41"/>
      <c r="S19" s="31"/>
      <c r="T19" s="31"/>
      <c r="U19" s="31"/>
      <c r="V19" s="31"/>
      <c r="W19" s="31"/>
      <c r="X19" s="31"/>
      <c r="Y19" s="31"/>
      <c r="Z19" s="31"/>
    </row>
    <row r="20" spans="1:26" s="43" customFormat="1" ht="11.25" x14ac:dyDescent="0.2">
      <c r="A20" s="164"/>
      <c r="B20" s="170"/>
      <c r="C20" s="170"/>
      <c r="D20" s="171"/>
      <c r="E20" s="31"/>
      <c r="F20" s="44">
        <f t="shared" si="0"/>
        <v>58440</v>
      </c>
      <c r="G20" s="45"/>
      <c r="H20" s="45"/>
      <c r="I20" s="46"/>
      <c r="J20" s="47"/>
      <c r="K20" s="48"/>
      <c r="L20" s="49"/>
      <c r="M20" s="50">
        <f>M19-((G20+I20)*data!$B$22+(H20+J20)*data!$B$23)/100+L20</f>
        <v>50.039999999999992</v>
      </c>
      <c r="N20" s="51">
        <f>WEEKDAY($A19,2)</f>
        <v>1</v>
      </c>
      <c r="O20" s="52"/>
      <c r="P20" s="41"/>
      <c r="Q20" s="53"/>
      <c r="R20" s="41"/>
      <c r="S20" s="31"/>
      <c r="T20" s="31"/>
      <c r="U20" s="31"/>
      <c r="V20" s="31"/>
      <c r="W20" s="31"/>
      <c r="X20" s="31"/>
      <c r="Y20" s="31"/>
      <c r="Z20" s="31"/>
    </row>
    <row r="21" spans="1:26" s="43" customFormat="1" ht="11.25" x14ac:dyDescent="0.2">
      <c r="A21" s="164">
        <f>A19+1</f>
        <v>41128</v>
      </c>
      <c r="B21" s="165"/>
      <c r="C21" s="165"/>
      <c r="D21" s="166"/>
      <c r="E21" s="31"/>
      <c r="F21" s="44">
        <f t="shared" si="0"/>
        <v>58440</v>
      </c>
      <c r="G21" s="45"/>
      <c r="H21" s="45"/>
      <c r="I21" s="46"/>
      <c r="J21" s="47"/>
      <c r="K21" s="48"/>
      <c r="L21" s="49"/>
      <c r="M21" s="50">
        <f>M20-((G21+I21)*data!$B$22+(H21+J21)*data!$B$23)/100+L21</f>
        <v>50.039999999999992</v>
      </c>
      <c r="N21" s="51">
        <f>WEEKDAY($A21,2)</f>
        <v>2</v>
      </c>
      <c r="O21" s="52"/>
      <c r="P21" s="41"/>
      <c r="Q21" s="53"/>
      <c r="R21" s="41"/>
      <c r="S21" s="105">
        <v>38783</v>
      </c>
      <c r="T21" s="106" t="s">
        <v>55</v>
      </c>
      <c r="U21" s="106" t="s">
        <v>56</v>
      </c>
      <c r="V21" s="106">
        <v>38.090000000000003</v>
      </c>
      <c r="W21" s="106" t="s">
        <v>57</v>
      </c>
      <c r="X21" s="107">
        <v>1451.2</v>
      </c>
      <c r="Y21" s="31"/>
      <c r="Z21" s="31"/>
    </row>
    <row r="22" spans="1:26" s="43" customFormat="1" ht="11.25" x14ac:dyDescent="0.2">
      <c r="A22" s="164"/>
      <c r="B22" s="170"/>
      <c r="C22" s="170"/>
      <c r="D22" s="171"/>
      <c r="E22" s="31"/>
      <c r="F22" s="44">
        <f t="shared" si="0"/>
        <v>58440</v>
      </c>
      <c r="G22" s="45"/>
      <c r="H22" s="45"/>
      <c r="I22" s="46"/>
      <c r="J22" s="47"/>
      <c r="K22" s="48"/>
      <c r="L22" s="49"/>
      <c r="M22" s="50">
        <f>M21-((G22+I22)*data!$B$22+(H22+J22)*data!$B$23)/100+L22</f>
        <v>50.039999999999992</v>
      </c>
      <c r="N22" s="51">
        <f>WEEKDAY($A21,2)</f>
        <v>2</v>
      </c>
      <c r="O22" s="52"/>
      <c r="P22" s="41"/>
      <c r="Q22" s="53"/>
      <c r="R22" s="41"/>
      <c r="S22" s="108"/>
      <c r="T22" s="109"/>
      <c r="U22" s="106" t="s">
        <v>58</v>
      </c>
      <c r="V22" s="106">
        <v>26.06</v>
      </c>
      <c r="W22" s="106" t="s">
        <v>57</v>
      </c>
      <c r="X22" s="107">
        <v>1003.3</v>
      </c>
      <c r="Y22" s="31"/>
      <c r="Z22" s="31"/>
    </row>
    <row r="23" spans="1:26" s="43" customFormat="1" ht="11.25" x14ac:dyDescent="0.2">
      <c r="A23" s="164">
        <f>A21+1</f>
        <v>41129</v>
      </c>
      <c r="B23" s="165"/>
      <c r="C23" s="165"/>
      <c r="D23" s="166"/>
      <c r="E23" s="31"/>
      <c r="F23" s="44">
        <f t="shared" si="0"/>
        <v>58440</v>
      </c>
      <c r="G23" s="45"/>
      <c r="H23" s="45"/>
      <c r="I23" s="46"/>
      <c r="J23" s="47"/>
      <c r="K23" s="48"/>
      <c r="L23" s="49"/>
      <c r="M23" s="50">
        <f>M22-((G23+I23)*data!$B$22+(H23+J23)*data!$B$23)/100+L23</f>
        <v>50.039999999999992</v>
      </c>
      <c r="N23" s="51">
        <f>WEEKDAY($A23,2)</f>
        <v>3</v>
      </c>
      <c r="O23" s="52"/>
      <c r="P23" s="41"/>
      <c r="Q23" s="53"/>
      <c r="R23" s="41"/>
      <c r="S23" s="105">
        <v>38784</v>
      </c>
      <c r="T23" s="106" t="s">
        <v>55</v>
      </c>
      <c r="U23" s="106" t="s">
        <v>59</v>
      </c>
      <c r="V23" s="106">
        <v>33.619999999999997</v>
      </c>
      <c r="W23" s="106" t="s">
        <v>57</v>
      </c>
      <c r="X23" s="107">
        <v>1307.8</v>
      </c>
      <c r="Y23" s="31"/>
      <c r="Z23" s="31"/>
    </row>
    <row r="24" spans="1:26" s="43" customFormat="1" ht="11.25" x14ac:dyDescent="0.2">
      <c r="A24" s="164"/>
      <c r="B24" s="170"/>
      <c r="C24" s="170"/>
      <c r="D24" s="171"/>
      <c r="E24" s="31"/>
      <c r="F24" s="44">
        <f t="shared" si="0"/>
        <v>58440</v>
      </c>
      <c r="G24" s="45"/>
      <c r="H24" s="45"/>
      <c r="I24" s="46"/>
      <c r="J24" s="47"/>
      <c r="K24" s="48"/>
      <c r="L24" s="49"/>
      <c r="M24" s="50">
        <f>M23-((G24+I24)*data!$B$22+(H24+J24)*data!$B$23)/100+L24</f>
        <v>50.039999999999992</v>
      </c>
      <c r="N24" s="51">
        <f>WEEKDAY($A23,2)</f>
        <v>3</v>
      </c>
      <c r="O24" s="52"/>
      <c r="P24" s="41"/>
      <c r="Q24" s="53"/>
      <c r="R24" s="41"/>
      <c r="S24" s="31"/>
      <c r="T24" s="31"/>
      <c r="U24" s="31"/>
      <c r="V24" s="31"/>
      <c r="W24" s="31"/>
      <c r="X24" s="31"/>
      <c r="Y24" s="31"/>
      <c r="Z24" s="31"/>
    </row>
    <row r="25" spans="1:26" s="43" customFormat="1" ht="11.25" x14ac:dyDescent="0.2">
      <c r="A25" s="164">
        <f>A23+1</f>
        <v>41130</v>
      </c>
      <c r="B25" s="165"/>
      <c r="C25" s="165"/>
      <c r="D25" s="166"/>
      <c r="E25" s="31"/>
      <c r="F25" s="44">
        <f t="shared" si="0"/>
        <v>58440</v>
      </c>
      <c r="G25" s="45"/>
      <c r="H25" s="45"/>
      <c r="I25" s="46"/>
      <c r="J25" s="47"/>
      <c r="K25" s="48"/>
      <c r="L25" s="49"/>
      <c r="M25" s="50">
        <f>M24-((G25+I25)*data!$B$22+(H25+J25)*data!$B$23)/100+L25</f>
        <v>50.039999999999992</v>
      </c>
      <c r="N25" s="51">
        <f>WEEKDAY($A25,2)</f>
        <v>4</v>
      </c>
      <c r="O25" s="52"/>
      <c r="P25" s="41"/>
      <c r="Q25" s="53"/>
      <c r="R25" s="41"/>
      <c r="S25" s="31"/>
      <c r="T25" s="31"/>
      <c r="U25" s="31"/>
      <c r="V25" s="31"/>
      <c r="W25" s="31"/>
      <c r="X25" s="31"/>
      <c r="Y25" s="31"/>
      <c r="Z25" s="31"/>
    </row>
    <row r="26" spans="1:26" s="43" customFormat="1" ht="11.25" x14ac:dyDescent="0.2">
      <c r="A26" s="164"/>
      <c r="B26" s="170"/>
      <c r="C26" s="170"/>
      <c r="D26" s="171"/>
      <c r="E26" s="31"/>
      <c r="F26" s="44">
        <f t="shared" si="0"/>
        <v>58440</v>
      </c>
      <c r="G26" s="45"/>
      <c r="H26" s="45"/>
      <c r="I26" s="46"/>
      <c r="J26" s="47"/>
      <c r="K26" s="48"/>
      <c r="L26" s="49"/>
      <c r="M26" s="50">
        <f>M25-((G26+I26)*data!$B$22+(H26+J26)*data!$B$23)/100+L26</f>
        <v>50.039999999999992</v>
      </c>
      <c r="N26" s="51">
        <f>WEEKDAY($A25,2)</f>
        <v>4</v>
      </c>
      <c r="O26" s="52"/>
      <c r="P26" s="41"/>
      <c r="Q26" s="53"/>
      <c r="R26" s="41"/>
      <c r="S26" s="31"/>
      <c r="T26" s="31"/>
      <c r="U26" s="31"/>
      <c r="V26" s="31"/>
      <c r="W26" s="31"/>
      <c r="X26" s="31"/>
      <c r="Y26" s="31"/>
      <c r="Z26" s="31"/>
    </row>
    <row r="27" spans="1:26" s="43" customFormat="1" ht="11.25" x14ac:dyDescent="0.2">
      <c r="A27" s="164">
        <f>A25+1</f>
        <v>41131</v>
      </c>
      <c r="B27" s="170"/>
      <c r="C27" s="170"/>
      <c r="D27" s="171"/>
      <c r="E27" s="31"/>
      <c r="F27" s="44">
        <f t="shared" si="0"/>
        <v>58440</v>
      </c>
      <c r="G27" s="45"/>
      <c r="H27" s="45"/>
      <c r="I27" s="46"/>
      <c r="J27" s="47"/>
      <c r="K27" s="48"/>
      <c r="L27" s="49"/>
      <c r="M27" s="50">
        <f>M26-((G27+I27)*data!$B$22+(H27+J27)*data!$B$23)/100+L27</f>
        <v>50.039999999999992</v>
      </c>
      <c r="N27" s="51">
        <f>WEEKDAY($A27,2)</f>
        <v>5</v>
      </c>
      <c r="O27" s="52"/>
      <c r="P27" s="41"/>
      <c r="Q27" s="53"/>
      <c r="R27" s="41"/>
      <c r="S27" s="31"/>
      <c r="T27" s="31"/>
      <c r="U27" s="31"/>
      <c r="V27" s="31"/>
      <c r="W27" s="31"/>
      <c r="X27" s="31"/>
      <c r="Y27" s="31"/>
      <c r="Z27" s="31"/>
    </row>
    <row r="28" spans="1:26" s="43" customFormat="1" ht="11.25" x14ac:dyDescent="0.2">
      <c r="A28" s="164"/>
      <c r="B28" s="170"/>
      <c r="C28" s="170"/>
      <c r="D28" s="171"/>
      <c r="E28" s="31"/>
      <c r="F28" s="44">
        <f t="shared" si="0"/>
        <v>58440</v>
      </c>
      <c r="G28" s="45"/>
      <c r="H28" s="45"/>
      <c r="I28" s="46"/>
      <c r="J28" s="47"/>
      <c r="K28" s="48"/>
      <c r="L28" s="49"/>
      <c r="M28" s="50">
        <f>M27-((G28+I28)*data!$B$22+(H28+J28)*data!$B$23)/100+L28</f>
        <v>50.039999999999992</v>
      </c>
      <c r="N28" s="51">
        <f>WEEKDAY($A27,2)</f>
        <v>5</v>
      </c>
      <c r="O28" s="52"/>
      <c r="P28" s="41"/>
      <c r="Q28" s="53"/>
      <c r="R28" s="41"/>
      <c r="S28" s="31"/>
      <c r="T28" s="31"/>
      <c r="U28" s="31"/>
      <c r="V28" s="31"/>
      <c r="W28" s="31"/>
      <c r="X28" s="31"/>
      <c r="Y28" s="31"/>
      <c r="Z28" s="31"/>
    </row>
    <row r="29" spans="1:26" s="43" customFormat="1" ht="11.25" x14ac:dyDescent="0.2">
      <c r="A29" s="164">
        <f>A27+1</f>
        <v>41132</v>
      </c>
      <c r="B29" s="170"/>
      <c r="C29" s="170"/>
      <c r="D29" s="171"/>
      <c r="E29" s="31"/>
      <c r="F29" s="44">
        <f t="shared" si="0"/>
        <v>58440</v>
      </c>
      <c r="G29" s="45"/>
      <c r="H29" s="45"/>
      <c r="I29" s="46"/>
      <c r="J29" s="47"/>
      <c r="K29" s="48"/>
      <c r="L29" s="49"/>
      <c r="M29" s="50">
        <f>M28-((G29+I29)*data!$B$22+(H29+J29)*data!$B$23)/100+L29</f>
        <v>50.039999999999992</v>
      </c>
      <c r="N29" s="51">
        <f>WEEKDAY($A29,2)</f>
        <v>6</v>
      </c>
      <c r="O29" s="52"/>
      <c r="P29" s="41"/>
      <c r="Q29" s="53"/>
      <c r="R29" s="41"/>
      <c r="S29" s="31"/>
      <c r="T29" s="31"/>
      <c r="U29" s="31"/>
      <c r="V29" s="31"/>
      <c r="W29" s="31"/>
      <c r="X29" s="31"/>
      <c r="Y29" s="31"/>
      <c r="Z29" s="31"/>
    </row>
    <row r="30" spans="1:26" s="43" customFormat="1" ht="11.25" x14ac:dyDescent="0.2">
      <c r="A30" s="164"/>
      <c r="B30" s="170"/>
      <c r="C30" s="170"/>
      <c r="D30" s="171"/>
      <c r="E30" s="31"/>
      <c r="F30" s="44">
        <f t="shared" si="0"/>
        <v>58440</v>
      </c>
      <c r="G30" s="45"/>
      <c r="H30" s="45"/>
      <c r="I30" s="46"/>
      <c r="J30" s="47"/>
      <c r="K30" s="48"/>
      <c r="L30" s="49"/>
      <c r="M30" s="50">
        <f>M29-((G30+I30)*data!$B$22+(H30+J30)*data!$B$23)/100+L30</f>
        <v>50.039999999999992</v>
      </c>
      <c r="N30" s="51">
        <f>WEEKDAY($A29,2)</f>
        <v>6</v>
      </c>
      <c r="O30" s="52"/>
      <c r="P30" s="41"/>
      <c r="Q30" s="53"/>
      <c r="R30" s="41"/>
      <c r="S30" s="31"/>
      <c r="T30" s="31"/>
      <c r="U30" s="31"/>
      <c r="V30" s="31"/>
      <c r="W30" s="31"/>
      <c r="X30" s="31"/>
      <c r="Y30" s="31"/>
      <c r="Z30" s="31"/>
    </row>
    <row r="31" spans="1:26" s="43" customFormat="1" ht="11.25" x14ac:dyDescent="0.2">
      <c r="A31" s="164">
        <f>A29+1</f>
        <v>41133</v>
      </c>
      <c r="B31" s="165"/>
      <c r="C31" s="165"/>
      <c r="D31" s="166"/>
      <c r="E31" s="31"/>
      <c r="F31" s="44">
        <f t="shared" si="0"/>
        <v>58440</v>
      </c>
      <c r="G31" s="45"/>
      <c r="H31" s="45"/>
      <c r="I31" s="46"/>
      <c r="J31" s="47"/>
      <c r="K31" s="48"/>
      <c r="L31" s="49"/>
      <c r="M31" s="50">
        <f>M30-((G31+I31)*data!$B$22+(H31+J31)*data!$B$23)/100+L31</f>
        <v>50.039999999999992</v>
      </c>
      <c r="N31" s="51">
        <f>WEEKDAY($A31,2)</f>
        <v>7</v>
      </c>
      <c r="O31" s="52"/>
      <c r="P31" s="41"/>
      <c r="Q31" s="53"/>
      <c r="R31" s="41"/>
      <c r="S31" s="31"/>
      <c r="T31" s="31"/>
      <c r="U31" s="31"/>
      <c r="V31" s="31"/>
      <c r="W31" s="31"/>
      <c r="X31" s="31"/>
      <c r="Y31" s="31"/>
      <c r="Z31" s="31"/>
    </row>
    <row r="32" spans="1:26" s="43" customFormat="1" ht="11.25" x14ac:dyDescent="0.2">
      <c r="A32" s="164"/>
      <c r="B32" s="170"/>
      <c r="C32" s="170"/>
      <c r="D32" s="171"/>
      <c r="E32" s="31"/>
      <c r="F32" s="44">
        <f t="shared" si="0"/>
        <v>58440</v>
      </c>
      <c r="G32" s="45"/>
      <c r="H32" s="45"/>
      <c r="I32" s="46"/>
      <c r="J32" s="47"/>
      <c r="K32" s="48"/>
      <c r="L32" s="49"/>
      <c r="M32" s="50">
        <f>M31-((G32+I32)*data!$B$22+(H32+J32)*data!$B$23)/100+L32</f>
        <v>50.039999999999992</v>
      </c>
      <c r="N32" s="51">
        <f>WEEKDAY($A31,2)</f>
        <v>7</v>
      </c>
      <c r="O32" s="52"/>
      <c r="P32" s="41"/>
      <c r="Q32" s="53"/>
      <c r="R32" s="41"/>
      <c r="S32" s="31"/>
      <c r="T32" s="31"/>
      <c r="U32" s="31"/>
      <c r="V32" s="31"/>
      <c r="W32" s="31"/>
      <c r="X32" s="31"/>
      <c r="Y32" s="31"/>
      <c r="Z32" s="31"/>
    </row>
    <row r="33" spans="1:26" s="43" customFormat="1" ht="11.25" x14ac:dyDescent="0.2">
      <c r="A33" s="164">
        <f>A31+1</f>
        <v>41134</v>
      </c>
      <c r="B33" s="165"/>
      <c r="C33" s="165"/>
      <c r="D33" s="166"/>
      <c r="E33" s="31"/>
      <c r="F33" s="44">
        <f t="shared" si="0"/>
        <v>58440</v>
      </c>
      <c r="G33" s="45"/>
      <c r="H33" s="45"/>
      <c r="I33" s="46"/>
      <c r="J33" s="47"/>
      <c r="K33" s="48"/>
      <c r="L33" s="49"/>
      <c r="M33" s="50">
        <f>M32-((G33+I33)*data!$B$22+(H33+J33)*data!$B$23)/100+L33</f>
        <v>50.039999999999992</v>
      </c>
      <c r="N33" s="51">
        <f>WEEKDAY($A33,2)</f>
        <v>1</v>
      </c>
      <c r="O33" s="52"/>
      <c r="P33" s="41"/>
      <c r="Q33" s="53"/>
      <c r="R33" s="41"/>
      <c r="S33" s="31"/>
      <c r="T33" s="31"/>
      <c r="U33" s="31"/>
      <c r="V33" s="31"/>
      <c r="W33" s="31"/>
      <c r="X33" s="31"/>
      <c r="Y33" s="31"/>
      <c r="Z33" s="31"/>
    </row>
    <row r="34" spans="1:26" s="43" customFormat="1" ht="11.25" x14ac:dyDescent="0.2">
      <c r="A34" s="164"/>
      <c r="B34" s="170"/>
      <c r="C34" s="170"/>
      <c r="D34" s="171"/>
      <c r="E34" s="31"/>
      <c r="F34" s="44">
        <f t="shared" si="0"/>
        <v>58440</v>
      </c>
      <c r="G34" s="45"/>
      <c r="H34" s="45"/>
      <c r="I34" s="46"/>
      <c r="J34" s="47"/>
      <c r="K34" s="48"/>
      <c r="L34" s="49"/>
      <c r="M34" s="50">
        <f>M33-((G34+I34)*data!$B$22+(H34+J34)*data!$B$23)/100+L34</f>
        <v>50.039999999999992</v>
      </c>
      <c r="N34" s="51">
        <f>WEEKDAY($A33,2)</f>
        <v>1</v>
      </c>
      <c r="O34" s="52"/>
      <c r="P34" s="41"/>
      <c r="Q34" s="53"/>
      <c r="R34" s="41"/>
      <c r="S34" s="31"/>
      <c r="T34" s="31"/>
      <c r="U34" s="31"/>
      <c r="V34" s="31"/>
      <c r="W34" s="31"/>
      <c r="X34" s="31"/>
      <c r="Y34" s="31"/>
      <c r="Z34" s="31"/>
    </row>
    <row r="35" spans="1:26" s="43" customFormat="1" ht="11.25" x14ac:dyDescent="0.2">
      <c r="A35" s="164">
        <f>A33+1</f>
        <v>41135</v>
      </c>
      <c r="B35" s="165"/>
      <c r="C35" s="165"/>
      <c r="D35" s="166"/>
      <c r="E35" s="31"/>
      <c r="F35" s="44">
        <f t="shared" si="0"/>
        <v>58440</v>
      </c>
      <c r="G35" s="45"/>
      <c r="H35" s="45"/>
      <c r="I35" s="46"/>
      <c r="J35" s="47"/>
      <c r="K35" s="48"/>
      <c r="L35" s="49"/>
      <c r="M35" s="50">
        <f>M34-((G35+I35)*data!$B$22+(H35+J35)*data!$B$23)/100+L35</f>
        <v>50.039999999999992</v>
      </c>
      <c r="N35" s="51">
        <f>WEEKDAY($A35,2)</f>
        <v>2</v>
      </c>
      <c r="O35" s="52"/>
      <c r="P35" s="41"/>
      <c r="Q35" s="53"/>
      <c r="R35" s="41"/>
      <c r="S35" s="31"/>
      <c r="T35" s="31"/>
      <c r="U35" s="31"/>
      <c r="V35" s="31"/>
      <c r="W35" s="31"/>
      <c r="X35" s="31"/>
      <c r="Y35" s="31"/>
      <c r="Z35" s="31"/>
    </row>
    <row r="36" spans="1:26" s="43" customFormat="1" ht="11.25" x14ac:dyDescent="0.2">
      <c r="A36" s="164"/>
      <c r="B36" s="170"/>
      <c r="C36" s="170"/>
      <c r="D36" s="171"/>
      <c r="E36" s="31"/>
      <c r="F36" s="44">
        <f t="shared" si="0"/>
        <v>58440</v>
      </c>
      <c r="G36" s="45"/>
      <c r="H36" s="45"/>
      <c r="I36" s="46"/>
      <c r="J36" s="47"/>
      <c r="K36" s="48"/>
      <c r="L36" s="49"/>
      <c r="M36" s="50">
        <f>M35-((G36+I36)*data!$B$22+(H36+J36)*data!$B$23)/100+L36</f>
        <v>50.039999999999992</v>
      </c>
      <c r="N36" s="51">
        <f>WEEKDAY($A35,2)</f>
        <v>2</v>
      </c>
      <c r="O36" s="52"/>
      <c r="P36" s="41"/>
      <c r="Q36" s="53"/>
      <c r="R36" s="41"/>
      <c r="S36" s="31"/>
      <c r="T36" s="31"/>
      <c r="U36" s="31"/>
      <c r="V36" s="31"/>
      <c r="W36" s="31"/>
      <c r="X36" s="31"/>
      <c r="Y36" s="31"/>
      <c r="Z36" s="31"/>
    </row>
    <row r="37" spans="1:26" s="43" customFormat="1" ht="11.25" x14ac:dyDescent="0.2">
      <c r="A37" s="164">
        <f>A35+1</f>
        <v>41136</v>
      </c>
      <c r="B37" s="165"/>
      <c r="C37" s="165"/>
      <c r="D37" s="166"/>
      <c r="E37" s="31"/>
      <c r="F37" s="44">
        <f t="shared" si="0"/>
        <v>58440</v>
      </c>
      <c r="G37" s="45"/>
      <c r="H37" s="45"/>
      <c r="I37" s="46"/>
      <c r="J37" s="47"/>
      <c r="K37" s="48"/>
      <c r="L37" s="49"/>
      <c r="M37" s="50">
        <f>M36-((G37+I37)*data!$B$22+(H37+J37)*data!$B$23)/100+L37</f>
        <v>50.039999999999992</v>
      </c>
      <c r="N37" s="51">
        <f>WEEKDAY($A37,2)</f>
        <v>3</v>
      </c>
      <c r="O37" s="52"/>
      <c r="P37" s="41"/>
      <c r="Q37" s="53"/>
      <c r="R37" s="41"/>
      <c r="S37" s="31"/>
      <c r="T37" s="31"/>
      <c r="U37" s="31"/>
      <c r="V37" s="31"/>
      <c r="W37" s="31"/>
      <c r="X37" s="31"/>
      <c r="Y37" s="31"/>
      <c r="Z37" s="31"/>
    </row>
    <row r="38" spans="1:26" s="43" customFormat="1" ht="11.25" x14ac:dyDescent="0.2">
      <c r="A38" s="164"/>
      <c r="B38" s="170"/>
      <c r="C38" s="170"/>
      <c r="D38" s="171"/>
      <c r="E38" s="31"/>
      <c r="F38" s="44">
        <f t="shared" si="0"/>
        <v>58440</v>
      </c>
      <c r="G38" s="45"/>
      <c r="H38" s="45"/>
      <c r="I38" s="46"/>
      <c r="J38" s="47"/>
      <c r="K38" s="48"/>
      <c r="L38" s="49"/>
      <c r="M38" s="50">
        <f>M37-((G38+I38)*data!$B$22+(H38+J38)*data!$B$23)/100+L38</f>
        <v>50.039999999999992</v>
      </c>
      <c r="N38" s="51">
        <f>WEEKDAY($A37,2)</f>
        <v>3</v>
      </c>
      <c r="O38" s="52"/>
      <c r="P38" s="41"/>
      <c r="Q38" s="53"/>
      <c r="R38" s="41"/>
      <c r="S38" s="31"/>
      <c r="T38" s="31"/>
      <c r="U38" s="31"/>
      <c r="V38" s="31"/>
      <c r="W38" s="31"/>
      <c r="X38" s="31"/>
      <c r="Y38" s="31"/>
      <c r="Z38" s="31"/>
    </row>
    <row r="39" spans="1:26" s="43" customFormat="1" ht="11.25" x14ac:dyDescent="0.2">
      <c r="A39" s="164">
        <f>A37+1</f>
        <v>41137</v>
      </c>
      <c r="B39" s="165"/>
      <c r="C39" s="165"/>
      <c r="D39" s="166"/>
      <c r="E39" s="31"/>
      <c r="F39" s="44">
        <f t="shared" si="0"/>
        <v>58440</v>
      </c>
      <c r="G39" s="45"/>
      <c r="H39" s="45"/>
      <c r="I39" s="46"/>
      <c r="J39" s="47"/>
      <c r="K39" s="48"/>
      <c r="L39" s="49"/>
      <c r="M39" s="50">
        <f>M38-((G39+I39)*data!$B$22+(H39+J39)*data!$B$23)/100+L39</f>
        <v>50.039999999999992</v>
      </c>
      <c r="N39" s="51">
        <f>WEEKDAY($A39,2)</f>
        <v>4</v>
      </c>
      <c r="O39" s="52"/>
      <c r="P39" s="41"/>
      <c r="Q39" s="53"/>
      <c r="R39" s="41"/>
      <c r="S39" s="31"/>
      <c r="T39" s="31"/>
      <c r="U39" s="31"/>
      <c r="V39" s="31"/>
      <c r="W39" s="31"/>
      <c r="X39" s="31"/>
      <c r="Y39" s="31"/>
      <c r="Z39" s="31"/>
    </row>
    <row r="40" spans="1:26" s="43" customFormat="1" ht="11.25" x14ac:dyDescent="0.2">
      <c r="A40" s="164"/>
      <c r="B40" s="170"/>
      <c r="C40" s="170"/>
      <c r="D40" s="171"/>
      <c r="E40" s="31"/>
      <c r="F40" s="44">
        <f t="shared" si="0"/>
        <v>58440</v>
      </c>
      <c r="G40" s="45"/>
      <c r="H40" s="45"/>
      <c r="I40" s="46"/>
      <c r="J40" s="47"/>
      <c r="K40" s="48"/>
      <c r="L40" s="49"/>
      <c r="M40" s="50">
        <f>M39-((G40+I40)*data!$B$22+(H40+J40)*data!$B$23)/100+L40</f>
        <v>50.039999999999992</v>
      </c>
      <c r="N40" s="51">
        <f>WEEKDAY($A39,2)</f>
        <v>4</v>
      </c>
      <c r="O40" s="52"/>
      <c r="P40" s="41"/>
      <c r="Q40" s="53"/>
      <c r="R40" s="41"/>
      <c r="S40" s="31"/>
      <c r="T40" s="31"/>
      <c r="U40" s="31"/>
      <c r="V40" s="31"/>
      <c r="W40" s="31"/>
      <c r="X40" s="31"/>
      <c r="Y40" s="31"/>
      <c r="Z40" s="31"/>
    </row>
    <row r="41" spans="1:26" s="43" customFormat="1" ht="11.25" x14ac:dyDescent="0.2">
      <c r="A41" s="164">
        <f>A39+1</f>
        <v>41138</v>
      </c>
      <c r="B41" s="170"/>
      <c r="C41" s="170"/>
      <c r="D41" s="171"/>
      <c r="E41" s="31"/>
      <c r="F41" s="44">
        <f t="shared" si="0"/>
        <v>58440</v>
      </c>
      <c r="G41" s="45"/>
      <c r="H41" s="45"/>
      <c r="I41" s="46"/>
      <c r="J41" s="47"/>
      <c r="K41" s="48"/>
      <c r="L41" s="49"/>
      <c r="M41" s="50">
        <f>M40-((G41+I41)*data!$B$22+(H41+J41)*data!$B$23)/100+L41</f>
        <v>50.039999999999992</v>
      </c>
      <c r="N41" s="51">
        <f>WEEKDAY($A41,2)</f>
        <v>5</v>
      </c>
      <c r="O41" s="52"/>
      <c r="P41" s="41"/>
      <c r="Q41" s="53"/>
      <c r="R41" s="41"/>
      <c r="S41" s="31"/>
      <c r="T41" s="31"/>
      <c r="U41" s="31"/>
      <c r="V41" s="31"/>
      <c r="W41" s="31"/>
      <c r="X41" s="31"/>
      <c r="Y41" s="31"/>
      <c r="Z41" s="31"/>
    </row>
    <row r="42" spans="1:26" s="43" customFormat="1" ht="11.25" x14ac:dyDescent="0.2">
      <c r="A42" s="164"/>
      <c r="B42" s="170"/>
      <c r="C42" s="170"/>
      <c r="D42" s="171"/>
      <c r="E42" s="31"/>
      <c r="F42" s="44">
        <f t="shared" si="0"/>
        <v>58440</v>
      </c>
      <c r="G42" s="45"/>
      <c r="H42" s="45"/>
      <c r="I42" s="46"/>
      <c r="J42" s="47"/>
      <c r="K42" s="48"/>
      <c r="L42" s="49"/>
      <c r="M42" s="50">
        <f>M41-((G42+I42)*data!$B$22+(H42+J42)*data!$B$23)/100+L42</f>
        <v>50.039999999999992</v>
      </c>
      <c r="N42" s="51">
        <f>WEEKDAY($A41,2)</f>
        <v>5</v>
      </c>
      <c r="O42" s="52"/>
      <c r="P42" s="41"/>
      <c r="Q42" s="53"/>
      <c r="R42" s="41"/>
      <c r="S42" s="31"/>
      <c r="T42" s="31"/>
      <c r="U42" s="31"/>
      <c r="V42" s="31"/>
      <c r="W42" s="31"/>
      <c r="X42" s="31"/>
      <c r="Y42" s="31"/>
      <c r="Z42" s="31"/>
    </row>
    <row r="43" spans="1:26" s="43" customFormat="1" ht="11.25" x14ac:dyDescent="0.2">
      <c r="A43" s="164">
        <f>A41+1</f>
        <v>41139</v>
      </c>
      <c r="B43" s="170"/>
      <c r="C43" s="170"/>
      <c r="D43" s="171"/>
      <c r="E43" s="31"/>
      <c r="F43" s="44">
        <f t="shared" si="0"/>
        <v>58440</v>
      </c>
      <c r="G43" s="45"/>
      <c r="H43" s="45"/>
      <c r="I43" s="46"/>
      <c r="J43" s="47"/>
      <c r="K43" s="48"/>
      <c r="L43" s="49"/>
      <c r="M43" s="50">
        <f>M42-((G43+I43)*data!$B$22+(H43+J43)*data!$B$23)/100+L43</f>
        <v>50.039999999999992</v>
      </c>
      <c r="N43" s="51">
        <f>WEEKDAY($A43,2)</f>
        <v>6</v>
      </c>
      <c r="O43" s="52"/>
      <c r="P43" s="41"/>
      <c r="Q43" s="53"/>
      <c r="R43" s="41"/>
      <c r="S43" s="31"/>
      <c r="T43" s="31"/>
      <c r="U43" s="31"/>
      <c r="V43" s="31"/>
      <c r="W43" s="31"/>
      <c r="X43" s="31"/>
      <c r="Y43" s="31"/>
      <c r="Z43" s="31"/>
    </row>
    <row r="44" spans="1:26" s="43" customFormat="1" ht="11.25" x14ac:dyDescent="0.2">
      <c r="A44" s="164"/>
      <c r="B44" s="170"/>
      <c r="C44" s="170"/>
      <c r="D44" s="171"/>
      <c r="E44" s="31"/>
      <c r="F44" s="44">
        <f t="shared" si="0"/>
        <v>58440</v>
      </c>
      <c r="G44" s="45"/>
      <c r="H44" s="45"/>
      <c r="I44" s="46"/>
      <c r="J44" s="47"/>
      <c r="K44" s="48"/>
      <c r="L44" s="49"/>
      <c r="M44" s="50">
        <f>M43-((G44+I44)*data!$B$22+(H44+J44)*data!$B$23)/100+L44</f>
        <v>50.039999999999992</v>
      </c>
      <c r="N44" s="51">
        <f>WEEKDAY($A43,2)</f>
        <v>6</v>
      </c>
      <c r="O44" s="52"/>
      <c r="P44" s="41"/>
      <c r="Q44" s="53"/>
      <c r="R44" s="41"/>
      <c r="S44" s="31"/>
      <c r="T44" s="31"/>
      <c r="U44" s="31"/>
      <c r="V44" s="31"/>
      <c r="W44" s="31"/>
      <c r="X44" s="31"/>
      <c r="Y44" s="31"/>
      <c r="Z44" s="31"/>
    </row>
    <row r="45" spans="1:26" s="43" customFormat="1" ht="11.25" x14ac:dyDescent="0.2">
      <c r="A45" s="164">
        <f>A43+1</f>
        <v>41140</v>
      </c>
      <c r="B45" s="165"/>
      <c r="C45" s="165"/>
      <c r="D45" s="166"/>
      <c r="E45" s="31"/>
      <c r="F45" s="44">
        <f t="shared" si="0"/>
        <v>58440</v>
      </c>
      <c r="G45" s="45"/>
      <c r="H45" s="45"/>
      <c r="I45" s="46"/>
      <c r="J45" s="47"/>
      <c r="K45" s="48"/>
      <c r="L45" s="49"/>
      <c r="M45" s="50">
        <f>M44-((G45+I45)*data!$B$22+(H45+J45)*data!$B$23)/100+L45</f>
        <v>50.039999999999992</v>
      </c>
      <c r="N45" s="51">
        <f>WEEKDAY($A45,2)</f>
        <v>7</v>
      </c>
      <c r="O45" s="52"/>
      <c r="P45" s="41"/>
      <c r="Q45" s="53"/>
      <c r="R45" s="41"/>
      <c r="S45" s="31"/>
      <c r="T45" s="31"/>
      <c r="U45" s="31"/>
      <c r="V45" s="31"/>
      <c r="W45" s="31"/>
      <c r="X45" s="31"/>
      <c r="Y45" s="31"/>
      <c r="Z45" s="31"/>
    </row>
    <row r="46" spans="1:26" s="43" customFormat="1" ht="11.25" x14ac:dyDescent="0.2">
      <c r="A46" s="164"/>
      <c r="B46" s="170"/>
      <c r="C46" s="170"/>
      <c r="D46" s="171"/>
      <c r="E46" s="31"/>
      <c r="F46" s="44">
        <f t="shared" si="0"/>
        <v>58440</v>
      </c>
      <c r="G46" s="45"/>
      <c r="H46" s="45"/>
      <c r="I46" s="46"/>
      <c r="J46" s="47"/>
      <c r="K46" s="48"/>
      <c r="L46" s="49"/>
      <c r="M46" s="50">
        <f>M45-((G46+I46)*data!$B$22+(H46+J46)*data!$B$23)/100+L46</f>
        <v>50.039999999999992</v>
      </c>
      <c r="N46" s="51">
        <f>WEEKDAY($A45,2)</f>
        <v>7</v>
      </c>
      <c r="O46" s="52"/>
      <c r="P46" s="41"/>
      <c r="Q46" s="53"/>
      <c r="R46" s="41"/>
      <c r="S46" s="31"/>
      <c r="T46" s="31"/>
      <c r="U46" s="31"/>
      <c r="V46" s="31"/>
      <c r="W46" s="31"/>
      <c r="X46" s="31"/>
      <c r="Y46" s="31"/>
      <c r="Z46" s="31"/>
    </row>
    <row r="47" spans="1:26" s="43" customFormat="1" ht="11.25" x14ac:dyDescent="0.2">
      <c r="A47" s="164">
        <f>A45+1</f>
        <v>41141</v>
      </c>
      <c r="B47" s="165"/>
      <c r="C47" s="165"/>
      <c r="D47" s="166"/>
      <c r="E47" s="31"/>
      <c r="F47" s="44">
        <f t="shared" si="0"/>
        <v>58440</v>
      </c>
      <c r="G47" s="45"/>
      <c r="H47" s="45"/>
      <c r="I47" s="46"/>
      <c r="J47" s="47"/>
      <c r="K47" s="48"/>
      <c r="L47" s="49"/>
      <c r="M47" s="50">
        <f>M46-((G47+I47)*data!$B$22+(H47+J47)*data!$B$23)/100+L47</f>
        <v>50.039999999999992</v>
      </c>
      <c r="N47" s="51">
        <f>WEEKDAY($A47,2)</f>
        <v>1</v>
      </c>
      <c r="O47" s="52"/>
      <c r="P47" s="41"/>
      <c r="Q47" s="53"/>
      <c r="R47" s="41"/>
      <c r="S47" s="31"/>
      <c r="T47" s="31"/>
      <c r="U47" s="31"/>
      <c r="V47" s="31"/>
      <c r="W47" s="31"/>
      <c r="X47" s="31"/>
      <c r="Y47" s="31"/>
      <c r="Z47" s="31"/>
    </row>
    <row r="48" spans="1:26" s="43" customFormat="1" ht="11.25" x14ac:dyDescent="0.2">
      <c r="A48" s="164"/>
      <c r="B48" s="170"/>
      <c r="C48" s="170"/>
      <c r="D48" s="171"/>
      <c r="E48" s="31"/>
      <c r="F48" s="44">
        <f t="shared" si="0"/>
        <v>58440</v>
      </c>
      <c r="G48" s="45"/>
      <c r="H48" s="45"/>
      <c r="I48" s="46"/>
      <c r="J48" s="47"/>
      <c r="K48" s="48"/>
      <c r="L48" s="49"/>
      <c r="M48" s="50">
        <f>M47-((G48+I48)*data!$B$22+(H48+J48)*data!$B$23)/100+L48</f>
        <v>50.039999999999992</v>
      </c>
      <c r="N48" s="51">
        <f>WEEKDAY($A47,2)</f>
        <v>1</v>
      </c>
      <c r="O48" s="52"/>
      <c r="P48" s="41"/>
      <c r="Q48" s="53"/>
      <c r="R48" s="41"/>
      <c r="S48" s="31"/>
      <c r="T48" s="31"/>
      <c r="U48" s="31"/>
      <c r="V48" s="31"/>
      <c r="W48" s="31"/>
      <c r="X48" s="31"/>
      <c r="Y48" s="31"/>
      <c r="Z48" s="31"/>
    </row>
    <row r="49" spans="1:26" s="43" customFormat="1" ht="11.25" x14ac:dyDescent="0.2">
      <c r="A49" s="164">
        <f>A47+1</f>
        <v>41142</v>
      </c>
      <c r="B49" s="165"/>
      <c r="C49" s="165"/>
      <c r="D49" s="166"/>
      <c r="E49" s="31"/>
      <c r="F49" s="44">
        <f t="shared" si="0"/>
        <v>58440</v>
      </c>
      <c r="G49" s="45"/>
      <c r="H49" s="45"/>
      <c r="I49" s="46"/>
      <c r="J49" s="47"/>
      <c r="K49" s="48"/>
      <c r="L49" s="49"/>
      <c r="M49" s="50">
        <f>M48-((G49+I49)*data!$B$22+(H49+J49)*data!$B$23)/100+L49</f>
        <v>50.039999999999992</v>
      </c>
      <c r="N49" s="51">
        <f>WEEKDAY($A49,2)</f>
        <v>2</v>
      </c>
      <c r="O49" s="52"/>
      <c r="P49" s="41"/>
      <c r="Q49" s="53"/>
      <c r="R49" s="41"/>
      <c r="S49" s="31"/>
      <c r="T49" s="31"/>
      <c r="U49" s="31"/>
      <c r="V49" s="31"/>
      <c r="W49" s="31"/>
      <c r="X49" s="31"/>
      <c r="Y49" s="31"/>
      <c r="Z49" s="31"/>
    </row>
    <row r="50" spans="1:26" s="43" customFormat="1" ht="11.25" x14ac:dyDescent="0.2">
      <c r="A50" s="164"/>
      <c r="B50" s="170"/>
      <c r="C50" s="170"/>
      <c r="D50" s="171"/>
      <c r="E50" s="31"/>
      <c r="F50" s="44">
        <f t="shared" si="0"/>
        <v>58440</v>
      </c>
      <c r="G50" s="45"/>
      <c r="H50" s="45"/>
      <c r="I50" s="46"/>
      <c r="J50" s="47"/>
      <c r="K50" s="48"/>
      <c r="L50" s="49"/>
      <c r="M50" s="50">
        <f>M49-((G50+I50)*data!$B$22+(H50+J50)*data!$B$23)/100+L50</f>
        <v>50.039999999999992</v>
      </c>
      <c r="N50" s="51">
        <f>WEEKDAY($A49,2)</f>
        <v>2</v>
      </c>
      <c r="O50" s="52"/>
      <c r="P50" s="41"/>
      <c r="Q50" s="53"/>
      <c r="R50" s="41"/>
      <c r="S50" s="31"/>
      <c r="T50" s="31"/>
      <c r="U50" s="31"/>
      <c r="V50" s="31"/>
      <c r="W50" s="31"/>
      <c r="X50" s="31"/>
      <c r="Y50" s="31"/>
      <c r="Z50" s="31"/>
    </row>
    <row r="51" spans="1:26" s="43" customFormat="1" ht="11.25" x14ac:dyDescent="0.2">
      <c r="A51" s="164">
        <f>A49+1</f>
        <v>41143</v>
      </c>
      <c r="B51" s="165"/>
      <c r="C51" s="165"/>
      <c r="D51" s="166"/>
      <c r="E51" s="31"/>
      <c r="F51" s="44">
        <f t="shared" si="0"/>
        <v>58440</v>
      </c>
      <c r="G51" s="45"/>
      <c r="H51" s="45"/>
      <c r="I51" s="46"/>
      <c r="J51" s="47"/>
      <c r="K51" s="48"/>
      <c r="L51" s="49"/>
      <c r="M51" s="50">
        <f>M50-((G51+I51)*data!$B$22+(H51+J51)*data!$B$23)/100+L51</f>
        <v>50.039999999999992</v>
      </c>
      <c r="N51" s="51">
        <f>WEEKDAY($A51,2)</f>
        <v>3</v>
      </c>
      <c r="O51" s="52"/>
      <c r="P51" s="41"/>
      <c r="Q51" s="53"/>
      <c r="R51" s="41"/>
      <c r="S51" s="31"/>
      <c r="T51" s="31"/>
      <c r="U51" s="31"/>
      <c r="V51" s="31"/>
      <c r="W51" s="31"/>
      <c r="X51" s="31"/>
      <c r="Y51" s="31"/>
      <c r="Z51" s="31"/>
    </row>
    <row r="52" spans="1:26" s="43" customFormat="1" ht="11.25" x14ac:dyDescent="0.2">
      <c r="A52" s="164"/>
      <c r="B52" s="170"/>
      <c r="C52" s="170"/>
      <c r="D52" s="171"/>
      <c r="E52" s="31"/>
      <c r="F52" s="44">
        <f t="shared" si="0"/>
        <v>58440</v>
      </c>
      <c r="G52" s="45"/>
      <c r="H52" s="45"/>
      <c r="I52" s="46"/>
      <c r="J52" s="47"/>
      <c r="K52" s="48"/>
      <c r="L52" s="49"/>
      <c r="M52" s="50">
        <f>M51-((G52+I52)*data!$B$22+(H52+J52)*data!$B$23)/100+L52</f>
        <v>50.039999999999992</v>
      </c>
      <c r="N52" s="51">
        <f>WEEKDAY($A51,2)</f>
        <v>3</v>
      </c>
      <c r="O52" s="52"/>
      <c r="P52" s="41"/>
      <c r="Q52" s="53"/>
      <c r="R52" s="41"/>
      <c r="S52" s="31"/>
      <c r="T52" s="31"/>
      <c r="U52" s="31"/>
      <c r="V52" s="31"/>
      <c r="W52" s="31"/>
      <c r="X52" s="31"/>
      <c r="Y52" s="31"/>
      <c r="Z52" s="31"/>
    </row>
    <row r="53" spans="1:26" s="43" customFormat="1" ht="11.25" x14ac:dyDescent="0.2">
      <c r="A53" s="164">
        <f>A51+1</f>
        <v>41144</v>
      </c>
      <c r="B53" s="165"/>
      <c r="C53" s="165"/>
      <c r="D53" s="166"/>
      <c r="E53" s="31"/>
      <c r="F53" s="44">
        <f t="shared" si="0"/>
        <v>58440</v>
      </c>
      <c r="G53" s="45"/>
      <c r="H53" s="45"/>
      <c r="I53" s="46"/>
      <c r="J53" s="47"/>
      <c r="K53" s="48"/>
      <c r="L53" s="49"/>
      <c r="M53" s="50">
        <f>M52-((G53+I53)*data!$B$22+(H53+J53)*data!$B$23)/100+L53</f>
        <v>50.039999999999992</v>
      </c>
      <c r="N53" s="51">
        <f>WEEKDAY($A53,2)</f>
        <v>4</v>
      </c>
      <c r="O53" s="52"/>
      <c r="P53" s="41"/>
      <c r="Q53" s="53"/>
      <c r="R53" s="41"/>
      <c r="S53" s="31"/>
      <c r="T53" s="31"/>
      <c r="U53" s="31"/>
      <c r="V53" s="31"/>
      <c r="W53" s="31"/>
      <c r="X53" s="31"/>
      <c r="Y53" s="31"/>
      <c r="Z53" s="31"/>
    </row>
    <row r="54" spans="1:26" s="43" customFormat="1" ht="11.25" x14ac:dyDescent="0.2">
      <c r="A54" s="164"/>
      <c r="B54" s="170"/>
      <c r="C54" s="170"/>
      <c r="D54" s="171"/>
      <c r="E54" s="31"/>
      <c r="F54" s="44">
        <f t="shared" si="0"/>
        <v>58440</v>
      </c>
      <c r="G54" s="45"/>
      <c r="H54" s="45"/>
      <c r="I54" s="46"/>
      <c r="J54" s="47"/>
      <c r="K54" s="48"/>
      <c r="L54" s="49"/>
      <c r="M54" s="50">
        <f>M53-((G54+I54)*data!$B$22+(H54+J54)*data!$B$23)/100+L54</f>
        <v>50.039999999999992</v>
      </c>
      <c r="N54" s="51">
        <f>WEEKDAY($A53,2)</f>
        <v>4</v>
      </c>
      <c r="O54" s="52"/>
      <c r="P54" s="41"/>
      <c r="Q54" s="53"/>
      <c r="R54" s="41"/>
      <c r="S54" s="31"/>
      <c r="T54" s="31"/>
      <c r="U54" s="31"/>
      <c r="V54" s="31"/>
      <c r="W54" s="31"/>
      <c r="X54" s="31"/>
      <c r="Y54" s="31"/>
      <c r="Z54" s="31"/>
    </row>
    <row r="55" spans="1:26" s="43" customFormat="1" ht="11.25" x14ac:dyDescent="0.2">
      <c r="A55" s="164">
        <f>A53+1</f>
        <v>41145</v>
      </c>
      <c r="B55" s="170"/>
      <c r="C55" s="170"/>
      <c r="D55" s="171"/>
      <c r="E55" s="31"/>
      <c r="F55" s="44">
        <f t="shared" si="0"/>
        <v>58440</v>
      </c>
      <c r="G55" s="45"/>
      <c r="H55" s="45"/>
      <c r="I55" s="46"/>
      <c r="J55" s="47"/>
      <c r="K55" s="48"/>
      <c r="L55" s="49"/>
      <c r="M55" s="50">
        <f>M54-((G55+I55)*data!$B$22+(H55+J55)*data!$B$23)/100+L55</f>
        <v>50.039999999999992</v>
      </c>
      <c r="N55" s="51">
        <f>WEEKDAY($A55,2)</f>
        <v>5</v>
      </c>
      <c r="O55" s="52"/>
      <c r="P55" s="41"/>
      <c r="Q55" s="53"/>
      <c r="R55" s="41"/>
      <c r="S55" s="31"/>
      <c r="T55" s="31"/>
      <c r="U55" s="31"/>
      <c r="V55" s="31"/>
      <c r="W55" s="31"/>
      <c r="X55" s="31"/>
      <c r="Y55" s="31"/>
      <c r="Z55" s="31"/>
    </row>
    <row r="56" spans="1:26" s="43" customFormat="1" ht="11.25" x14ac:dyDescent="0.2">
      <c r="A56" s="164"/>
      <c r="B56" s="170"/>
      <c r="C56" s="170"/>
      <c r="D56" s="171"/>
      <c r="E56" s="31"/>
      <c r="F56" s="44">
        <f t="shared" si="0"/>
        <v>58440</v>
      </c>
      <c r="G56" s="45"/>
      <c r="H56" s="45"/>
      <c r="I56" s="46"/>
      <c r="J56" s="47"/>
      <c r="K56" s="48"/>
      <c r="L56" s="49"/>
      <c r="M56" s="50">
        <f>M55-((G56+I56)*data!$B$22+(H56+J56)*data!$B$23)/100+L56</f>
        <v>50.039999999999992</v>
      </c>
      <c r="N56" s="51">
        <f>WEEKDAY($A55,2)</f>
        <v>5</v>
      </c>
      <c r="O56" s="52"/>
      <c r="P56" s="41"/>
      <c r="Q56" s="53"/>
      <c r="R56" s="41"/>
      <c r="S56" s="31"/>
      <c r="T56" s="31"/>
      <c r="U56" s="31"/>
      <c r="V56" s="31"/>
      <c r="W56" s="31"/>
      <c r="X56" s="31"/>
      <c r="Y56" s="31"/>
      <c r="Z56" s="31"/>
    </row>
    <row r="57" spans="1:26" s="43" customFormat="1" ht="11.25" x14ac:dyDescent="0.2">
      <c r="A57" s="164">
        <f>A55+1</f>
        <v>41146</v>
      </c>
      <c r="B57" s="170"/>
      <c r="C57" s="170"/>
      <c r="D57" s="171"/>
      <c r="E57" s="31"/>
      <c r="F57" s="44">
        <f t="shared" si="0"/>
        <v>58440</v>
      </c>
      <c r="G57" s="45"/>
      <c r="H57" s="45"/>
      <c r="I57" s="46"/>
      <c r="J57" s="47"/>
      <c r="K57" s="48"/>
      <c r="L57" s="49"/>
      <c r="M57" s="50">
        <f>M56-((G57+I57)*data!$B$22+(H57+J57)*data!$B$23)/100+L57</f>
        <v>50.039999999999992</v>
      </c>
      <c r="N57" s="51">
        <f>WEEKDAY($A57,2)</f>
        <v>6</v>
      </c>
      <c r="O57" s="52"/>
      <c r="P57" s="41"/>
      <c r="Q57" s="53"/>
      <c r="R57" s="41"/>
      <c r="S57" s="31"/>
      <c r="T57" s="31"/>
      <c r="U57" s="31"/>
      <c r="V57" s="31"/>
      <c r="W57" s="31"/>
      <c r="X57" s="31"/>
      <c r="Y57" s="31"/>
      <c r="Z57" s="31"/>
    </row>
    <row r="58" spans="1:26" s="43" customFormat="1" ht="11.25" x14ac:dyDescent="0.2">
      <c r="A58" s="164"/>
      <c r="B58" s="170"/>
      <c r="C58" s="170"/>
      <c r="D58" s="171"/>
      <c r="E58" s="31"/>
      <c r="F58" s="44">
        <f t="shared" si="0"/>
        <v>58440</v>
      </c>
      <c r="G58" s="45"/>
      <c r="H58" s="45"/>
      <c r="I58" s="46"/>
      <c r="J58" s="47"/>
      <c r="K58" s="48"/>
      <c r="L58" s="49"/>
      <c r="M58" s="50">
        <f>M57-((G58+I58)*data!$B$22+(H58+J58)*data!$B$23)/100+L58</f>
        <v>50.039999999999992</v>
      </c>
      <c r="N58" s="51">
        <f>WEEKDAY($A57,2)</f>
        <v>6</v>
      </c>
      <c r="O58" s="52"/>
      <c r="P58" s="41"/>
      <c r="Q58" s="53"/>
      <c r="R58" s="41"/>
      <c r="S58" s="31"/>
      <c r="T58" s="31"/>
      <c r="U58" s="31"/>
      <c r="V58" s="31"/>
      <c r="W58" s="31"/>
      <c r="X58" s="31"/>
      <c r="Y58" s="31"/>
      <c r="Z58" s="31"/>
    </row>
    <row r="59" spans="1:26" s="43" customFormat="1" ht="11.25" x14ac:dyDescent="0.2">
      <c r="A59" s="164">
        <f>A57+1</f>
        <v>41147</v>
      </c>
      <c r="B59" s="165"/>
      <c r="C59" s="165"/>
      <c r="D59" s="166"/>
      <c r="E59" s="31"/>
      <c r="F59" s="44">
        <f t="shared" si="0"/>
        <v>58440</v>
      </c>
      <c r="G59" s="45"/>
      <c r="H59" s="45"/>
      <c r="I59" s="46"/>
      <c r="J59" s="47"/>
      <c r="K59" s="48"/>
      <c r="L59" s="49"/>
      <c r="M59" s="50">
        <f>M58-((G59+I59)*data!$B$22+(H59+J59)*data!$B$23)/100+L59</f>
        <v>50.039999999999992</v>
      </c>
      <c r="N59" s="51">
        <f>WEEKDAY($A59,2)</f>
        <v>7</v>
      </c>
      <c r="O59" s="52"/>
      <c r="P59" s="41"/>
      <c r="Q59" s="53"/>
      <c r="R59" s="41"/>
      <c r="S59" s="31"/>
      <c r="T59" s="31"/>
      <c r="U59" s="31"/>
      <c r="V59" s="31"/>
      <c r="W59" s="31"/>
      <c r="X59" s="31"/>
      <c r="Y59" s="31"/>
      <c r="Z59" s="31"/>
    </row>
    <row r="60" spans="1:26" s="43" customFormat="1" ht="11.25" x14ac:dyDescent="0.2">
      <c r="A60" s="164"/>
      <c r="B60" s="170"/>
      <c r="C60" s="170"/>
      <c r="D60" s="171"/>
      <c r="E60" s="31"/>
      <c r="F60" s="44">
        <f t="shared" si="0"/>
        <v>58440</v>
      </c>
      <c r="G60" s="45"/>
      <c r="H60" s="45"/>
      <c r="I60" s="46"/>
      <c r="J60" s="47"/>
      <c r="K60" s="48"/>
      <c r="L60" s="49"/>
      <c r="M60" s="50">
        <f>M59-((G60+I60)*data!$B$22+(H60+J60)*data!$B$23)/100+L60</f>
        <v>50.039999999999992</v>
      </c>
      <c r="N60" s="51">
        <f>WEEKDAY($A59,2)</f>
        <v>7</v>
      </c>
      <c r="O60" s="52"/>
      <c r="P60" s="41"/>
      <c r="Q60" s="53"/>
      <c r="R60" s="41"/>
      <c r="S60" s="31"/>
      <c r="T60" s="31"/>
      <c r="U60" s="31"/>
      <c r="V60" s="31"/>
      <c r="W60" s="31"/>
      <c r="X60" s="31"/>
      <c r="Y60" s="31"/>
      <c r="Z60" s="31"/>
    </row>
    <row r="61" spans="1:26" s="43" customFormat="1" ht="11.25" x14ac:dyDescent="0.2">
      <c r="A61" s="164">
        <f>A59+1</f>
        <v>41148</v>
      </c>
      <c r="B61" s="165"/>
      <c r="C61" s="165"/>
      <c r="D61" s="166"/>
      <c r="E61" s="31"/>
      <c r="F61" s="44">
        <f t="shared" si="0"/>
        <v>58440</v>
      </c>
      <c r="G61" s="45"/>
      <c r="H61" s="45"/>
      <c r="I61" s="46"/>
      <c r="J61" s="47"/>
      <c r="K61" s="48"/>
      <c r="L61" s="49"/>
      <c r="M61" s="50">
        <f>M60-((G61+I61)*data!$B$22+(H61+J61)*data!$B$23)/100+L61</f>
        <v>50.039999999999992</v>
      </c>
      <c r="N61" s="51">
        <f>WEEKDAY($A61,2)</f>
        <v>1</v>
      </c>
      <c r="O61" s="52"/>
      <c r="P61" s="41"/>
      <c r="Q61" s="53"/>
      <c r="R61" s="41"/>
      <c r="S61" s="31"/>
      <c r="T61" s="31"/>
      <c r="U61" s="31"/>
      <c r="V61" s="31"/>
      <c r="W61" s="31"/>
      <c r="X61" s="31"/>
      <c r="Y61" s="31"/>
      <c r="Z61" s="31"/>
    </row>
    <row r="62" spans="1:26" s="43" customFormat="1" ht="11.25" x14ac:dyDescent="0.2">
      <c r="A62" s="164"/>
      <c r="B62" s="170"/>
      <c r="C62" s="170"/>
      <c r="D62" s="171"/>
      <c r="E62" s="31"/>
      <c r="F62" s="44">
        <f t="shared" si="0"/>
        <v>58440</v>
      </c>
      <c r="G62" s="45"/>
      <c r="H62" s="45"/>
      <c r="I62" s="46"/>
      <c r="J62" s="47"/>
      <c r="K62" s="48"/>
      <c r="L62" s="49"/>
      <c r="M62" s="50">
        <f>M61-((G62+I62)*data!$B$22+(H62+J62)*data!$B$23)/100+L62</f>
        <v>50.039999999999992</v>
      </c>
      <c r="N62" s="51">
        <f>WEEKDAY($A61,2)</f>
        <v>1</v>
      </c>
      <c r="O62" s="52"/>
      <c r="P62" s="41"/>
      <c r="Q62" s="53"/>
      <c r="R62" s="41"/>
      <c r="S62" s="31"/>
      <c r="T62" s="31"/>
      <c r="U62" s="31"/>
      <c r="V62" s="31"/>
      <c r="W62" s="31"/>
      <c r="X62" s="31"/>
      <c r="Y62" s="31"/>
      <c r="Z62" s="31"/>
    </row>
    <row r="63" spans="1:26" s="43" customFormat="1" ht="11.25" x14ac:dyDescent="0.2">
      <c r="A63" s="164">
        <f>A61+1</f>
        <v>41149</v>
      </c>
      <c r="B63" s="165"/>
      <c r="C63" s="165"/>
      <c r="D63" s="166"/>
      <c r="E63" s="31"/>
      <c r="F63" s="44">
        <f t="shared" si="0"/>
        <v>58440</v>
      </c>
      <c r="G63" s="114"/>
      <c r="H63" s="45"/>
      <c r="I63" s="46"/>
      <c r="J63" s="47"/>
      <c r="K63" s="48"/>
      <c r="L63" s="49"/>
      <c r="M63" s="50">
        <f>M62-((G63+I63)*data!$B$22+(H63+J63)*data!$B$23)/100+L63</f>
        <v>50.039999999999992</v>
      </c>
      <c r="N63" s="51">
        <f>WEEKDAY($A63,2)</f>
        <v>2</v>
      </c>
      <c r="O63" s="52"/>
      <c r="P63" s="41"/>
      <c r="Q63" s="53"/>
      <c r="R63" s="41"/>
      <c r="S63" s="31"/>
      <c r="T63" s="31"/>
      <c r="U63" s="31"/>
      <c r="V63" s="31"/>
      <c r="W63" s="31"/>
      <c r="X63" s="31"/>
      <c r="Y63" s="31"/>
      <c r="Z63" s="31"/>
    </row>
    <row r="64" spans="1:26" s="43" customFormat="1" ht="11.25" x14ac:dyDescent="0.2">
      <c r="A64" s="164"/>
      <c r="B64" s="170"/>
      <c r="C64" s="170"/>
      <c r="D64" s="171"/>
      <c r="E64" s="31"/>
      <c r="F64" s="44">
        <f t="shared" si="0"/>
        <v>58440</v>
      </c>
      <c r="G64" s="45"/>
      <c r="H64" s="45"/>
      <c r="I64" s="46"/>
      <c r="J64" s="47"/>
      <c r="K64" s="48"/>
      <c r="L64" s="49"/>
      <c r="M64" s="50">
        <f>M63-((G64+I64)*data!$B$22+(H64+J64)*data!$B$23)/100+L64</f>
        <v>50.039999999999992</v>
      </c>
      <c r="N64" s="51">
        <f>WEEKDAY($A63,2)</f>
        <v>2</v>
      </c>
      <c r="O64" s="52"/>
      <c r="P64" s="41"/>
      <c r="Q64" s="53"/>
      <c r="R64" s="41"/>
      <c r="S64" s="31"/>
      <c r="T64" s="31"/>
      <c r="U64" s="31"/>
      <c r="V64" s="31"/>
      <c r="W64" s="31"/>
      <c r="X64" s="31"/>
      <c r="Y64" s="31"/>
      <c r="Z64" s="31"/>
    </row>
    <row r="65" spans="1:26" s="43" customFormat="1" ht="11.25" x14ac:dyDescent="0.2">
      <c r="A65" s="164">
        <f>IF(MONTH(A63+1)=MONTH($L$1),A63+1," ")</f>
        <v>41150</v>
      </c>
      <c r="B65" s="165"/>
      <c r="C65" s="165"/>
      <c r="D65" s="166"/>
      <c r="E65" s="31"/>
      <c r="F65" s="44">
        <f t="shared" si="0"/>
        <v>58440</v>
      </c>
      <c r="G65" s="45"/>
      <c r="H65" s="45"/>
      <c r="I65" s="46"/>
      <c r="J65" s="47"/>
      <c r="K65" s="48"/>
      <c r="L65" s="49"/>
      <c r="M65" s="50">
        <f>M64-((G65+I65)*data!$B$22+(H65+J65)*data!$B$23)/100+L65</f>
        <v>50.039999999999992</v>
      </c>
      <c r="N65" s="51">
        <f>WEEKDAY($A65,2)</f>
        <v>3</v>
      </c>
      <c r="O65" s="52"/>
      <c r="P65" s="41"/>
      <c r="Q65" s="53"/>
      <c r="R65" s="41"/>
      <c r="S65" s="31"/>
      <c r="T65" s="31"/>
      <c r="U65" s="31"/>
      <c r="V65" s="31"/>
      <c r="W65" s="31"/>
      <c r="X65" s="31"/>
      <c r="Y65" s="31"/>
      <c r="Z65" s="31"/>
    </row>
    <row r="66" spans="1:26" s="43" customFormat="1" ht="11.25" x14ac:dyDescent="0.2">
      <c r="A66" s="164"/>
      <c r="B66" s="170"/>
      <c r="C66" s="170"/>
      <c r="D66" s="171"/>
      <c r="E66" s="31"/>
      <c r="F66" s="44">
        <f t="shared" si="0"/>
        <v>58440</v>
      </c>
      <c r="G66" s="45"/>
      <c r="H66" s="45"/>
      <c r="I66" s="46"/>
      <c r="J66" s="47"/>
      <c r="K66" s="48"/>
      <c r="L66" s="49"/>
      <c r="M66" s="50">
        <f>M65-((G66+I66)*data!$B$22+(H66+J66)*data!$B$23)/100+L66</f>
        <v>50.039999999999992</v>
      </c>
      <c r="N66" s="51">
        <f>WEEKDAY($A65,2)</f>
        <v>3</v>
      </c>
      <c r="O66" s="52"/>
      <c r="P66" s="41"/>
      <c r="Q66" s="53"/>
      <c r="R66" s="41"/>
      <c r="S66" s="31"/>
      <c r="T66" s="31"/>
      <c r="U66" s="31"/>
      <c r="V66" s="31"/>
      <c r="W66" s="31"/>
      <c r="X66" s="31"/>
      <c r="Y66" s="31"/>
      <c r="Z66" s="31"/>
    </row>
    <row r="67" spans="1:26" s="43" customFormat="1" ht="11.25" x14ac:dyDescent="0.2">
      <c r="A67" s="164">
        <f>IF(MONTH(A63+2)=MONTH($L$1),A63+2," ")</f>
        <v>41151</v>
      </c>
      <c r="B67" s="165"/>
      <c r="C67" s="165"/>
      <c r="D67" s="166"/>
      <c r="E67" s="31"/>
      <c r="F67" s="44">
        <f t="shared" si="0"/>
        <v>58440</v>
      </c>
      <c r="G67" s="45"/>
      <c r="H67" s="45"/>
      <c r="I67" s="46"/>
      <c r="J67" s="47"/>
      <c r="K67" s="48"/>
      <c r="L67" s="49"/>
      <c r="M67" s="50">
        <f>M66-((G67+I67)*data!$B$22+(H67+J67)*data!$B$23)/100+L67</f>
        <v>50.039999999999992</v>
      </c>
      <c r="N67" s="51">
        <f>WEEKDAY($A67,2)</f>
        <v>4</v>
      </c>
      <c r="O67" s="52"/>
      <c r="P67" s="41"/>
      <c r="Q67" s="53"/>
      <c r="R67" s="41"/>
      <c r="S67" s="31"/>
      <c r="T67" s="31"/>
      <c r="U67" s="31"/>
      <c r="V67" s="31"/>
      <c r="W67" s="31"/>
      <c r="X67" s="31"/>
      <c r="Y67" s="31"/>
      <c r="Z67" s="31"/>
    </row>
    <row r="68" spans="1:26" s="43" customFormat="1" ht="11.25" x14ac:dyDescent="0.2">
      <c r="A68" s="164"/>
      <c r="B68" s="170"/>
      <c r="C68" s="170"/>
      <c r="D68" s="171"/>
      <c r="E68" s="31"/>
      <c r="F68" s="44">
        <f t="shared" si="0"/>
        <v>58440</v>
      </c>
      <c r="G68" s="45"/>
      <c r="H68" s="45"/>
      <c r="I68" s="46"/>
      <c r="J68" s="47"/>
      <c r="K68" s="48"/>
      <c r="L68" s="49"/>
      <c r="M68" s="50">
        <f>M67-((G68+I68)*data!$B$22+(H68+J68)*data!$B$23)/100+L68</f>
        <v>50.039999999999992</v>
      </c>
      <c r="N68" s="51">
        <f>WEEKDAY($A67,2)</f>
        <v>4</v>
      </c>
      <c r="O68" s="52"/>
      <c r="P68" s="41"/>
      <c r="Q68" s="53"/>
      <c r="R68" s="41"/>
      <c r="S68" s="31"/>
      <c r="T68" s="31"/>
      <c r="U68" s="31"/>
      <c r="V68" s="31"/>
      <c r="W68" s="31"/>
      <c r="X68" s="31"/>
      <c r="Y68" s="31"/>
      <c r="Z68" s="31"/>
    </row>
    <row r="69" spans="1:26" s="43" customFormat="1" ht="11.25" x14ac:dyDescent="0.2">
      <c r="A69" s="164">
        <f>IF(MONTH(A63+3)=MONTH($L$1),A63+3," ")</f>
        <v>41152</v>
      </c>
      <c r="B69" s="170"/>
      <c r="C69" s="170"/>
      <c r="D69" s="171"/>
      <c r="E69" s="31"/>
      <c r="F69" s="44">
        <f t="shared" si="0"/>
        <v>58440</v>
      </c>
      <c r="G69" s="45"/>
      <c r="H69" s="45"/>
      <c r="I69" s="46"/>
      <c r="J69" s="47"/>
      <c r="K69" s="48"/>
      <c r="L69" s="49"/>
      <c r="M69" s="50">
        <f>M68-((G69+I69)*data!$B$22+(H69+J69)*data!$B$23)/100+L69</f>
        <v>50.039999999999992</v>
      </c>
      <c r="N69" s="51">
        <f>WEEKDAY($A69,2)</f>
        <v>5</v>
      </c>
      <c r="O69" s="52"/>
      <c r="P69" s="41"/>
      <c r="Q69" s="53"/>
      <c r="R69" s="41"/>
      <c r="S69" s="31"/>
      <c r="T69" s="31"/>
      <c r="U69" s="31"/>
      <c r="V69" s="31"/>
      <c r="W69" s="31"/>
      <c r="X69" s="31"/>
      <c r="Y69" s="31"/>
      <c r="Z69" s="31"/>
    </row>
    <row r="70" spans="1:26" s="43" customFormat="1" ht="11.25" x14ac:dyDescent="0.2">
      <c r="A70" s="176"/>
      <c r="B70" s="177"/>
      <c r="C70" s="177"/>
      <c r="D70" s="178"/>
      <c r="E70" s="31"/>
      <c r="F70" s="54">
        <f t="shared" si="0"/>
        <v>58440</v>
      </c>
      <c r="G70" s="55"/>
      <c r="H70" s="55"/>
      <c r="I70" s="56"/>
      <c r="J70" s="57"/>
      <c r="K70" s="48"/>
      <c r="L70" s="58"/>
      <c r="M70" s="59">
        <f>M69-((G70+I70)*data!$B$22+(H70+J70)*data!$B$23)/100+L70</f>
        <v>50.039999999999992</v>
      </c>
      <c r="N70" s="60">
        <f>WEEKDAY($A69,2)</f>
        <v>5</v>
      </c>
      <c r="O70" s="61"/>
      <c r="P70" s="41"/>
      <c r="Q70" s="62"/>
      <c r="R70" s="41"/>
      <c r="S70" s="31"/>
      <c r="T70" s="31"/>
      <c r="U70" s="31"/>
      <c r="V70" s="31"/>
      <c r="W70" s="31"/>
      <c r="X70" s="31"/>
      <c r="Y70" s="31"/>
      <c r="Z70" s="31"/>
    </row>
    <row r="71" spans="1:26" s="43" customFormat="1" ht="11.25" x14ac:dyDescent="0.2">
      <c r="A71" s="63"/>
      <c r="B71" s="63"/>
      <c r="C71" s="63"/>
      <c r="D71" s="31"/>
      <c r="E71" s="31"/>
      <c r="F71" s="64"/>
      <c r="G71" s="64"/>
      <c r="H71" s="64"/>
      <c r="I71" s="64"/>
      <c r="J71" s="64"/>
      <c r="K71" s="31"/>
      <c r="L71" s="65"/>
      <c r="M71" s="65"/>
      <c r="N71" s="31"/>
      <c r="O71" s="31"/>
      <c r="P71" s="31"/>
      <c r="Q71" s="64"/>
      <c r="R71" s="31"/>
      <c r="S71" s="31"/>
      <c r="T71" s="31"/>
      <c r="U71" s="31"/>
      <c r="V71" s="31"/>
      <c r="W71" s="31"/>
      <c r="X71" s="31"/>
      <c r="Y71" s="31"/>
      <c r="Z71" s="31"/>
    </row>
    <row r="72" spans="1:26" s="43" customFormat="1" ht="11.25" x14ac:dyDescent="0.2">
      <c r="A72" s="182" t="s">
        <v>33</v>
      </c>
      <c r="B72" s="183"/>
      <c r="C72" s="66" t="s">
        <v>34</v>
      </c>
      <c r="D72" s="67">
        <f>F9</f>
        <v>58440</v>
      </c>
      <c r="E72" s="31"/>
      <c r="F72" s="186" t="s">
        <v>35</v>
      </c>
      <c r="G72" s="187"/>
      <c r="H72" s="187"/>
      <c r="I72" s="188"/>
      <c r="J72" s="68"/>
      <c r="K72" s="69"/>
      <c r="L72" s="66" t="s">
        <v>36</v>
      </c>
      <c r="M72" s="67">
        <f>M70</f>
        <v>50.039999999999992</v>
      </c>
      <c r="N72" s="31"/>
      <c r="O72" s="31"/>
      <c r="P72" s="31"/>
      <c r="Q72" s="122">
        <f>SUM(Q9:Q70)</f>
        <v>0</v>
      </c>
      <c r="R72" s="70" t="s">
        <v>37</v>
      </c>
      <c r="S72" s="31"/>
      <c r="T72" s="31"/>
      <c r="U72" s="31"/>
      <c r="V72" s="31"/>
      <c r="W72" s="31"/>
      <c r="X72" s="31"/>
      <c r="Y72" s="31"/>
      <c r="Z72" s="31"/>
    </row>
    <row r="73" spans="1:26" s="43" customFormat="1" ht="11.25" x14ac:dyDescent="0.2">
      <c r="A73" s="184"/>
      <c r="B73" s="185"/>
      <c r="C73" s="71" t="s">
        <v>38</v>
      </c>
      <c r="D73" s="72">
        <f>F70+G70+H70+I70+J70</f>
        <v>58440</v>
      </c>
      <c r="E73" s="31"/>
      <c r="F73" s="189" t="s">
        <v>39</v>
      </c>
      <c r="G73" s="190"/>
      <c r="H73" s="190"/>
      <c r="I73" s="191"/>
      <c r="J73" s="68"/>
      <c r="K73" s="69"/>
      <c r="L73" s="66" t="s">
        <v>40</v>
      </c>
      <c r="M73" s="116"/>
      <c r="N73" s="31"/>
      <c r="O73" s="31"/>
      <c r="P73" s="31"/>
      <c r="Q73" s="123">
        <f>taxa*Q72</f>
        <v>0</v>
      </c>
      <c r="R73" s="73" t="s">
        <v>76</v>
      </c>
      <c r="S73" s="31"/>
      <c r="T73" s="31"/>
      <c r="U73" s="31"/>
      <c r="V73" s="31"/>
      <c r="W73" s="31"/>
      <c r="X73" s="31"/>
      <c r="Y73" s="31"/>
      <c r="Z73" s="31"/>
    </row>
    <row r="74" spans="1:26" s="43" customFormat="1" ht="11.25" x14ac:dyDescent="0.2">
      <c r="A74" s="195" t="s">
        <v>41</v>
      </c>
      <c r="B74" s="196"/>
      <c r="C74" s="66" t="s">
        <v>42</v>
      </c>
      <c r="D74" s="67">
        <f>SUM(G9:G70)</f>
        <v>0</v>
      </c>
      <c r="E74" s="31"/>
      <c r="F74" s="192"/>
      <c r="G74" s="193"/>
      <c r="H74" s="193"/>
      <c r="I74" s="194"/>
      <c r="J74" s="74"/>
      <c r="K74" s="75"/>
      <c r="L74" s="76" t="s">
        <v>36</v>
      </c>
      <c r="M74" s="117"/>
      <c r="N74" s="31"/>
      <c r="O74" s="31"/>
      <c r="P74" s="31"/>
      <c r="Q74" s="77"/>
      <c r="R74" s="78"/>
      <c r="S74" s="31"/>
      <c r="T74" s="31"/>
      <c r="U74" s="31"/>
      <c r="V74" s="31"/>
      <c r="W74" s="31"/>
      <c r="X74" s="31"/>
      <c r="Y74" s="31"/>
      <c r="Z74" s="31"/>
    </row>
    <row r="75" spans="1:26" s="43" customFormat="1" ht="11.25" x14ac:dyDescent="0.2">
      <c r="A75" s="197"/>
      <c r="B75" s="198"/>
      <c r="C75" s="79" t="s">
        <v>43</v>
      </c>
      <c r="D75" s="80">
        <f>SUM(H9:H70)</f>
        <v>0</v>
      </c>
      <c r="E75" s="31"/>
      <c r="F75" s="199" t="s">
        <v>44</v>
      </c>
      <c r="G75" s="200"/>
      <c r="H75" s="200"/>
      <c r="I75" s="200"/>
      <c r="J75" s="200"/>
      <c r="K75" s="200"/>
      <c r="L75" s="201"/>
      <c r="M75" s="118"/>
      <c r="N75" s="31"/>
      <c r="O75" s="31"/>
      <c r="P75" s="31"/>
      <c r="Q75" s="122" t="e">
        <f>#REF!+Q72</f>
        <v>#REF!</v>
      </c>
      <c r="R75" s="70" t="s">
        <v>45</v>
      </c>
      <c r="S75" s="31"/>
      <c r="T75" s="31"/>
      <c r="U75" s="31"/>
      <c r="V75" s="31"/>
      <c r="W75" s="31"/>
      <c r="X75" s="31"/>
      <c r="Y75" s="31"/>
      <c r="Z75" s="31"/>
    </row>
    <row r="76" spans="1:26" s="43" customFormat="1" ht="11.25" x14ac:dyDescent="0.2">
      <c r="A76" s="81"/>
      <c r="B76" s="82"/>
      <c r="C76" s="83" t="s">
        <v>46</v>
      </c>
      <c r="D76" s="84">
        <f>SUM(I9:I70)</f>
        <v>0</v>
      </c>
      <c r="E76" s="31"/>
      <c r="F76" s="202" t="s">
        <v>47</v>
      </c>
      <c r="G76" s="203"/>
      <c r="H76" s="203"/>
      <c r="I76" s="204"/>
      <c r="J76" s="205" t="str">
        <f>data!$B$18</f>
        <v>Nafta</v>
      </c>
      <c r="K76" s="206"/>
      <c r="L76" s="206"/>
      <c r="M76" s="207"/>
      <c r="N76" s="31"/>
      <c r="O76" s="31"/>
      <c r="P76" s="31"/>
      <c r="Q76" s="124" t="e">
        <f>IF(Q75&gt;5000,IF(Q72&gt;(Q75-5000),(Q75-5000)*taxa,Q72*taxa),0)</f>
        <v>#REF!</v>
      </c>
      <c r="R76" s="85" t="s">
        <v>77</v>
      </c>
      <c r="S76" s="31"/>
      <c r="T76" s="31"/>
      <c r="U76" s="31"/>
      <c r="V76" s="31"/>
      <c r="W76" s="31"/>
      <c r="X76" s="31"/>
      <c r="Y76" s="31"/>
      <c r="Z76" s="31"/>
    </row>
    <row r="77" spans="1:26" s="43" customFormat="1" ht="11.25" x14ac:dyDescent="0.2">
      <c r="A77" s="81"/>
      <c r="B77" s="82"/>
      <c r="C77" s="83" t="s">
        <v>48</v>
      </c>
      <c r="D77" s="84">
        <f>SUM(J9:J70)</f>
        <v>0</v>
      </c>
      <c r="E77" s="31"/>
      <c r="F77" s="179" t="s">
        <v>74</v>
      </c>
      <c r="G77" s="180"/>
      <c r="H77" s="180"/>
      <c r="I77" s="180"/>
      <c r="J77" s="180"/>
      <c r="K77" s="180"/>
      <c r="L77" s="181"/>
      <c r="M77" s="120">
        <f>SUM(O9:O70)</f>
        <v>0</v>
      </c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s="43" customFormat="1" ht="11.25" x14ac:dyDescent="0.2">
      <c r="A78" s="81"/>
      <c r="B78" s="82"/>
      <c r="C78" s="86" t="s">
        <v>49</v>
      </c>
      <c r="D78" s="121">
        <f>D76+D77</f>
        <v>0</v>
      </c>
      <c r="E78" s="31"/>
      <c r="F78" s="179" t="s">
        <v>75</v>
      </c>
      <c r="G78" s="180"/>
      <c r="H78" s="180"/>
      <c r="I78" s="180"/>
      <c r="J78" s="180"/>
      <c r="K78" s="180"/>
      <c r="L78" s="181"/>
      <c r="M78" s="119"/>
      <c r="N78" s="31"/>
      <c r="O78" s="31"/>
      <c r="P78" s="31"/>
      <c r="Q78" s="64"/>
      <c r="R78" s="31"/>
      <c r="S78" s="31"/>
      <c r="T78" s="31"/>
      <c r="U78" s="31"/>
      <c r="V78" s="31"/>
      <c r="W78" s="31"/>
      <c r="X78" s="31"/>
      <c r="Y78" s="31"/>
      <c r="Z78" s="31"/>
    </row>
    <row r="79" spans="1:26" s="43" customFormat="1" ht="11.25" x14ac:dyDescent="0.2">
      <c r="A79" s="87"/>
      <c r="B79" s="88"/>
      <c r="C79" s="71" t="s">
        <v>50</v>
      </c>
      <c r="D79" s="72">
        <f>SUM(D74:D77)</f>
        <v>0</v>
      </c>
      <c r="E79" s="31"/>
      <c r="F79" s="179" t="s">
        <v>51</v>
      </c>
      <c r="G79" s="180"/>
      <c r="H79" s="180"/>
      <c r="I79" s="180"/>
      <c r="J79" s="180"/>
      <c r="K79" s="180"/>
      <c r="L79" s="181"/>
      <c r="M79" s="120">
        <f>SUM(L9:L70)</f>
        <v>0</v>
      </c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x14ac:dyDescent="0.25">
      <c r="A80" s="20"/>
      <c r="B80" s="20"/>
      <c r="C80" s="20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2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x14ac:dyDescent="0.25">
      <c r="A81" s="89" t="s">
        <v>52</v>
      </c>
      <c r="B81" s="90"/>
      <c r="C81" s="90"/>
      <c r="D81" s="91"/>
      <c r="E81" s="13"/>
      <c r="F81" s="92" t="s">
        <v>53</v>
      </c>
      <c r="G81" s="93"/>
      <c r="H81" s="93"/>
      <c r="I81" s="93"/>
      <c r="J81" s="93"/>
      <c r="K81" s="93"/>
      <c r="L81" s="93"/>
      <c r="M81" s="91"/>
      <c r="N81" s="2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x14ac:dyDescent="0.25">
      <c r="A82" s="94" t="s">
        <v>54</v>
      </c>
      <c r="B82" s="95"/>
      <c r="C82" s="95"/>
      <c r="D82" s="96"/>
      <c r="E82" s="13"/>
      <c r="F82" s="94" t="s">
        <v>54</v>
      </c>
      <c r="G82" s="97"/>
      <c r="H82" s="97"/>
      <c r="I82" s="97"/>
      <c r="J82" s="97"/>
      <c r="K82" s="97"/>
      <c r="L82" s="97"/>
      <c r="M82" s="96"/>
      <c r="N82" s="2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x14ac:dyDescent="0.25">
      <c r="A83" s="20"/>
      <c r="B83" s="20"/>
      <c r="C83" s="20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2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x14ac:dyDescent="0.25">
      <c r="A84" s="20"/>
      <c r="B84" s="20"/>
      <c r="C84" s="20"/>
      <c r="D84" s="13"/>
      <c r="E84" s="13"/>
      <c r="F84" s="21"/>
      <c r="G84" s="21"/>
      <c r="H84" s="21"/>
      <c r="I84" s="21"/>
      <c r="J84" s="21"/>
      <c r="K84" s="13"/>
      <c r="L84" s="98"/>
      <c r="M84" s="22"/>
      <c r="N84" s="2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x14ac:dyDescent="0.25">
      <c r="A85" s="20"/>
      <c r="B85" s="20"/>
      <c r="C85" s="115">
        <f>D74+D75+D76</f>
        <v>0</v>
      </c>
      <c r="D85" s="115">
        <f>C85*0.15</f>
        <v>0</v>
      </c>
      <c r="E85" s="115"/>
      <c r="F85" s="115"/>
      <c r="G85" s="115"/>
      <c r="H85" s="115"/>
      <c r="I85" s="13"/>
      <c r="J85" s="13"/>
      <c r="K85" s="13"/>
      <c r="L85" s="99"/>
      <c r="M85" s="13"/>
      <c r="N85" s="2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x14ac:dyDescent="0.25">
      <c r="A86" s="20"/>
      <c r="B86" s="115"/>
      <c r="C86" s="115"/>
      <c r="D86" s="115"/>
      <c r="E86" s="13"/>
      <c r="F86" s="115"/>
      <c r="G86" s="13"/>
      <c r="H86" s="13"/>
      <c r="I86" s="13"/>
      <c r="J86" s="13"/>
      <c r="K86" s="13"/>
      <c r="L86" s="13"/>
      <c r="M86" s="13"/>
      <c r="N86" s="2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x14ac:dyDescent="0.25">
      <c r="A87" s="20"/>
      <c r="B87" s="20"/>
      <c r="C87" s="20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2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x14ac:dyDescent="0.25">
      <c r="A88" s="20"/>
      <c r="B88" s="20"/>
      <c r="C88" s="20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2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x14ac:dyDescent="0.25">
      <c r="A89" s="20"/>
      <c r="B89" s="20"/>
      <c r="C89" s="20"/>
      <c r="D89" s="13"/>
      <c r="E89" s="13"/>
      <c r="F89" s="21"/>
      <c r="G89" s="21"/>
      <c r="H89" s="21"/>
      <c r="I89" s="21"/>
      <c r="J89" s="21"/>
      <c r="K89" s="13"/>
      <c r="L89" s="22"/>
      <c r="M89" s="22"/>
      <c r="N89" s="2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x14ac:dyDescent="0.25">
      <c r="A90" s="20"/>
      <c r="B90" s="20"/>
      <c r="C90" s="20"/>
      <c r="D90" s="13"/>
      <c r="E90" s="13"/>
      <c r="F90" s="21"/>
      <c r="G90" s="21"/>
      <c r="H90" s="21"/>
      <c r="I90" s="21"/>
      <c r="J90" s="21"/>
      <c r="K90" s="13"/>
      <c r="L90" s="22"/>
      <c r="M90" s="22"/>
      <c r="N90" s="2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x14ac:dyDescent="0.25">
      <c r="A91" s="20"/>
      <c r="B91" s="20"/>
      <c r="C91" s="20"/>
      <c r="D91" s="13"/>
      <c r="E91" s="13"/>
      <c r="F91" s="21"/>
      <c r="G91" s="21"/>
      <c r="H91" s="21"/>
      <c r="I91" s="21"/>
      <c r="J91" s="21"/>
      <c r="K91" s="13"/>
      <c r="L91" s="22"/>
      <c r="M91" s="22"/>
      <c r="N91" s="2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x14ac:dyDescent="0.25">
      <c r="A92" s="20"/>
      <c r="B92" s="20"/>
      <c r="C92" s="20"/>
      <c r="D92" s="13"/>
      <c r="E92" s="13"/>
      <c r="F92" s="21"/>
      <c r="G92" s="21"/>
      <c r="H92" s="21"/>
      <c r="I92" s="21"/>
      <c r="J92" s="21"/>
      <c r="K92" s="13"/>
      <c r="L92" s="22"/>
      <c r="M92" s="22"/>
      <c r="N92" s="2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x14ac:dyDescent="0.25">
      <c r="A93" s="20"/>
      <c r="B93" s="20"/>
      <c r="C93" s="20"/>
      <c r="D93" s="13"/>
      <c r="E93" s="13"/>
      <c r="F93" s="21"/>
      <c r="G93" s="21"/>
      <c r="H93" s="21"/>
      <c r="I93" s="21"/>
      <c r="J93" s="21"/>
      <c r="K93" s="13"/>
      <c r="L93" s="22"/>
      <c r="M93" s="22"/>
      <c r="N93" s="2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x14ac:dyDescent="0.25">
      <c r="A94" s="20"/>
      <c r="B94" s="20"/>
      <c r="C94" s="20"/>
      <c r="D94" s="13"/>
      <c r="E94" s="13"/>
      <c r="F94" s="21"/>
      <c r="G94" s="21"/>
      <c r="H94" s="21"/>
      <c r="I94" s="21"/>
      <c r="J94" s="21"/>
      <c r="K94" s="13"/>
      <c r="L94" s="22"/>
      <c r="M94" s="22"/>
      <c r="N94" s="2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x14ac:dyDescent="0.25">
      <c r="A95" s="20"/>
      <c r="B95" s="20"/>
      <c r="C95" s="20"/>
      <c r="D95" s="13"/>
      <c r="E95" s="13"/>
      <c r="F95" s="21"/>
      <c r="G95" s="21"/>
      <c r="H95" s="21"/>
      <c r="I95" s="21"/>
      <c r="J95" s="21"/>
      <c r="K95" s="13"/>
      <c r="L95" s="22"/>
      <c r="M95" s="22"/>
      <c r="N95" s="2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x14ac:dyDescent="0.25">
      <c r="A96" s="20"/>
      <c r="B96" s="20"/>
      <c r="C96" s="20"/>
      <c r="D96" s="13"/>
      <c r="E96" s="13"/>
      <c r="F96" s="21"/>
      <c r="G96" s="21"/>
      <c r="H96" s="21"/>
      <c r="I96" s="21"/>
      <c r="J96" s="21"/>
      <c r="K96" s="13"/>
      <c r="L96" s="22"/>
      <c r="M96" s="22"/>
      <c r="N96" s="2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x14ac:dyDescent="0.25">
      <c r="A97" s="20"/>
      <c r="B97" s="20"/>
      <c r="C97" s="20"/>
      <c r="D97" s="13"/>
      <c r="E97" s="13"/>
      <c r="F97" s="21"/>
      <c r="G97" s="21"/>
      <c r="H97" s="21"/>
      <c r="I97" s="21"/>
      <c r="J97" s="21"/>
      <c r="K97" s="13"/>
      <c r="L97" s="22"/>
      <c r="M97" s="22"/>
      <c r="N97" s="2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x14ac:dyDescent="0.25">
      <c r="A98" s="20"/>
      <c r="B98" s="20"/>
      <c r="C98" s="20"/>
      <c r="D98" s="13"/>
      <c r="E98" s="13"/>
      <c r="F98" s="21"/>
      <c r="G98" s="21"/>
      <c r="H98" s="21"/>
      <c r="I98" s="21"/>
      <c r="J98" s="21"/>
      <c r="K98" s="13"/>
      <c r="L98" s="22"/>
      <c r="M98" s="22"/>
      <c r="N98" s="2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x14ac:dyDescent="0.25">
      <c r="A99" s="20"/>
      <c r="B99" s="20"/>
      <c r="C99" s="20"/>
      <c r="D99" s="13"/>
      <c r="E99" s="13"/>
      <c r="F99" s="21"/>
      <c r="G99" s="21"/>
      <c r="H99" s="21"/>
      <c r="I99" s="21"/>
      <c r="J99" s="21"/>
      <c r="K99" s="13"/>
      <c r="L99" s="22"/>
      <c r="M99" s="22"/>
      <c r="N99" s="2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x14ac:dyDescent="0.25">
      <c r="A100" s="20"/>
      <c r="B100" s="20"/>
      <c r="C100" s="20"/>
      <c r="D100" s="13"/>
      <c r="E100" s="13"/>
      <c r="F100" s="21"/>
      <c r="G100" s="21"/>
      <c r="H100" s="21"/>
      <c r="I100" s="21"/>
      <c r="J100" s="21"/>
      <c r="K100" s="13"/>
      <c r="L100" s="22"/>
      <c r="M100" s="22"/>
      <c r="N100" s="2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</sheetData>
  <mergeCells count="116">
    <mergeCell ref="A1:H1"/>
    <mergeCell ref="L1:O1"/>
    <mergeCell ref="D3:O3"/>
    <mergeCell ref="A5:A7"/>
    <mergeCell ref="B5:D7"/>
    <mergeCell ref="F5:F7"/>
    <mergeCell ref="G5:J5"/>
    <mergeCell ref="L5:L7"/>
    <mergeCell ref="M5:M7"/>
    <mergeCell ref="O5:O7"/>
    <mergeCell ref="A11:A12"/>
    <mergeCell ref="B11:D11"/>
    <mergeCell ref="B12:D12"/>
    <mergeCell ref="A13:A14"/>
    <mergeCell ref="B13:D13"/>
    <mergeCell ref="B14:D14"/>
    <mergeCell ref="Q5:Q7"/>
    <mergeCell ref="G6:H6"/>
    <mergeCell ref="I6:J6"/>
    <mergeCell ref="A9:A10"/>
    <mergeCell ref="B9:D9"/>
    <mergeCell ref="B10:D10"/>
    <mergeCell ref="A19:A20"/>
    <mergeCell ref="B19:D19"/>
    <mergeCell ref="B20:D20"/>
    <mergeCell ref="A21:A22"/>
    <mergeCell ref="B21:D21"/>
    <mergeCell ref="B22:D22"/>
    <mergeCell ref="A15:A16"/>
    <mergeCell ref="B15:D15"/>
    <mergeCell ref="B16:D16"/>
    <mergeCell ref="A17:A18"/>
    <mergeCell ref="B17:D17"/>
    <mergeCell ref="B18:D18"/>
    <mergeCell ref="A27:A28"/>
    <mergeCell ref="B27:D27"/>
    <mergeCell ref="B28:D28"/>
    <mergeCell ref="A29:A30"/>
    <mergeCell ref="B29:D29"/>
    <mergeCell ref="B30:D30"/>
    <mergeCell ref="A23:A24"/>
    <mergeCell ref="B23:D23"/>
    <mergeCell ref="B24:D24"/>
    <mergeCell ref="A25:A26"/>
    <mergeCell ref="B25:D25"/>
    <mergeCell ref="B26:D26"/>
    <mergeCell ref="A35:A36"/>
    <mergeCell ref="B35:D35"/>
    <mergeCell ref="B36:D36"/>
    <mergeCell ref="A37:A38"/>
    <mergeCell ref="B37:D37"/>
    <mergeCell ref="B38:D38"/>
    <mergeCell ref="A31:A32"/>
    <mergeCell ref="B31:D31"/>
    <mergeCell ref="B32:D32"/>
    <mergeCell ref="A33:A34"/>
    <mergeCell ref="B33:D33"/>
    <mergeCell ref="B34:D34"/>
    <mergeCell ref="A43:A44"/>
    <mergeCell ref="B43:D43"/>
    <mergeCell ref="B44:D44"/>
    <mergeCell ref="A45:A46"/>
    <mergeCell ref="B45:D45"/>
    <mergeCell ref="B46:D46"/>
    <mergeCell ref="A39:A40"/>
    <mergeCell ref="B39:D39"/>
    <mergeCell ref="B40:D40"/>
    <mergeCell ref="A41:A42"/>
    <mergeCell ref="B41:D41"/>
    <mergeCell ref="B42:D42"/>
    <mergeCell ref="A51:A52"/>
    <mergeCell ref="B51:D51"/>
    <mergeCell ref="B52:D52"/>
    <mergeCell ref="A53:A54"/>
    <mergeCell ref="B53:D53"/>
    <mergeCell ref="B54:D54"/>
    <mergeCell ref="A47:A48"/>
    <mergeCell ref="B47:D47"/>
    <mergeCell ref="B48:D48"/>
    <mergeCell ref="A49:A50"/>
    <mergeCell ref="B49:D49"/>
    <mergeCell ref="B50:D50"/>
    <mergeCell ref="A59:A60"/>
    <mergeCell ref="B59:D59"/>
    <mergeCell ref="B60:D60"/>
    <mergeCell ref="A61:A62"/>
    <mergeCell ref="B61:D61"/>
    <mergeCell ref="B62:D62"/>
    <mergeCell ref="A55:A56"/>
    <mergeCell ref="B55:D55"/>
    <mergeCell ref="B56:D56"/>
    <mergeCell ref="A57:A58"/>
    <mergeCell ref="B57:D57"/>
    <mergeCell ref="B58:D58"/>
    <mergeCell ref="A67:A68"/>
    <mergeCell ref="B67:D67"/>
    <mergeCell ref="B68:D68"/>
    <mergeCell ref="A69:A70"/>
    <mergeCell ref="B69:D69"/>
    <mergeCell ref="B70:D70"/>
    <mergeCell ref="A63:A64"/>
    <mergeCell ref="B63:D63"/>
    <mergeCell ref="B64:D64"/>
    <mergeCell ref="A65:A66"/>
    <mergeCell ref="B65:D65"/>
    <mergeCell ref="B66:D66"/>
    <mergeCell ref="F77:L77"/>
    <mergeCell ref="F78:L78"/>
    <mergeCell ref="F79:L79"/>
    <mergeCell ref="A72:B73"/>
    <mergeCell ref="F72:I72"/>
    <mergeCell ref="F73:I74"/>
    <mergeCell ref="A74:B75"/>
    <mergeCell ref="F75:L75"/>
    <mergeCell ref="F76:I76"/>
    <mergeCell ref="J76:M76"/>
  </mergeCells>
  <conditionalFormatting sqref="B9:D70">
    <cfRule type="expression" dxfId="44" priority="9" stopIfTrue="1">
      <formula>OR(N9=6,N9=7)</formula>
    </cfRule>
  </conditionalFormatting>
  <conditionalFormatting sqref="A9 A11:A70">
    <cfRule type="expression" dxfId="43" priority="8" stopIfTrue="1">
      <formula>OR(N9=6,N9=7)</formula>
    </cfRule>
  </conditionalFormatting>
  <conditionalFormatting sqref="Q61:Q70 L9:M70 O19:O22 O33:O36 O47:O50 O11:O16 O25:O30 O39:O44 O53:O58 O61:O70 Q19:Q30 Q9:Q16 Q33:Q44 Q47:Q58 F9:J70">
    <cfRule type="expression" dxfId="42" priority="7" stopIfTrue="1">
      <formula>OR($N9=6,$N9=7)</formula>
    </cfRule>
  </conditionalFormatting>
  <conditionalFormatting sqref="G9:J70">
    <cfRule type="expression" dxfId="41" priority="6" stopIfTrue="1">
      <formula>OR($N9=6,$N9=7)</formula>
    </cfRule>
  </conditionalFormatting>
  <conditionalFormatting sqref="F9">
    <cfRule type="expression" dxfId="40" priority="5" stopIfTrue="1">
      <formula>OR($N9=6,$N9=7)</formula>
    </cfRule>
  </conditionalFormatting>
  <conditionalFormatting sqref="F9">
    <cfRule type="expression" dxfId="39" priority="4" stopIfTrue="1">
      <formula>OR($N9=6,$N9=7)</formula>
    </cfRule>
  </conditionalFormatting>
  <conditionalFormatting sqref="Q19:Q30 Q9:Q16 Q33:Q44 Q47:Q58 Q61:Q70">
    <cfRule type="expression" dxfId="38" priority="3" stopIfTrue="1">
      <formula>OR($N9=6,$N9=7)</formula>
    </cfRule>
  </conditionalFormatting>
  <conditionalFormatting sqref="L9:L70">
    <cfRule type="expression" dxfId="37" priority="2" stopIfTrue="1">
      <formula>OR($N9=6,$N9=7)</formula>
    </cfRule>
  </conditionalFormatting>
  <conditionalFormatting sqref="O9:O70">
    <cfRule type="expression" dxfId="36" priority="1" stopIfTrue="1">
      <formula>OR($N9=6,$N9=7)</formula>
    </cfRule>
  </conditionalFormatting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"/>
  <sheetViews>
    <sheetView workbookViewId="0">
      <selection sqref="A1:H1"/>
    </sheetView>
  </sheetViews>
  <sheetFormatPr defaultRowHeight="15" x14ac:dyDescent="0.25"/>
  <cols>
    <col min="1" max="1" width="7.140625" style="100" customWidth="1"/>
    <col min="2" max="2" width="18" style="100" customWidth="1"/>
    <col min="3" max="3" width="13.28515625" style="100" customWidth="1"/>
    <col min="4" max="4" width="8.7109375" style="14" bestFit="1" customWidth="1"/>
    <col min="5" max="5" width="0.7109375" style="14" customWidth="1"/>
    <col min="6" max="10" width="7.7109375" style="101" customWidth="1"/>
    <col min="11" max="11" width="0.7109375" style="14" customWidth="1"/>
    <col min="12" max="12" width="8.28515625" style="102" customWidth="1"/>
    <col min="13" max="13" width="12" style="102" customWidth="1"/>
    <col min="14" max="14" width="6.85546875" style="103" hidden="1" customWidth="1"/>
    <col min="15" max="256" width="9.140625" style="14"/>
    <col min="257" max="257" width="7.140625" style="14" customWidth="1"/>
    <col min="258" max="258" width="18" style="14" customWidth="1"/>
    <col min="259" max="259" width="13.28515625" style="14" customWidth="1"/>
    <col min="260" max="260" width="8.7109375" style="14" bestFit="1" customWidth="1"/>
    <col min="261" max="261" width="0.7109375" style="14" customWidth="1"/>
    <col min="262" max="266" width="7.7109375" style="14" customWidth="1"/>
    <col min="267" max="267" width="0.7109375" style="14" customWidth="1"/>
    <col min="268" max="268" width="8.28515625" style="14" customWidth="1"/>
    <col min="269" max="269" width="12" style="14" customWidth="1"/>
    <col min="270" max="270" width="0" style="14" hidden="1" customWidth="1"/>
    <col min="271" max="512" width="9.140625" style="14"/>
    <col min="513" max="513" width="7.140625" style="14" customWidth="1"/>
    <col min="514" max="514" width="18" style="14" customWidth="1"/>
    <col min="515" max="515" width="13.28515625" style="14" customWidth="1"/>
    <col min="516" max="516" width="8.7109375" style="14" bestFit="1" customWidth="1"/>
    <col min="517" max="517" width="0.7109375" style="14" customWidth="1"/>
    <col min="518" max="522" width="7.7109375" style="14" customWidth="1"/>
    <col min="523" max="523" width="0.7109375" style="14" customWidth="1"/>
    <col min="524" max="524" width="8.28515625" style="14" customWidth="1"/>
    <col min="525" max="525" width="12" style="14" customWidth="1"/>
    <col min="526" max="526" width="0" style="14" hidden="1" customWidth="1"/>
    <col min="527" max="768" width="9.140625" style="14"/>
    <col min="769" max="769" width="7.140625" style="14" customWidth="1"/>
    <col min="770" max="770" width="18" style="14" customWidth="1"/>
    <col min="771" max="771" width="13.28515625" style="14" customWidth="1"/>
    <col min="772" max="772" width="8.7109375" style="14" bestFit="1" customWidth="1"/>
    <col min="773" max="773" width="0.7109375" style="14" customWidth="1"/>
    <col min="774" max="778" width="7.7109375" style="14" customWidth="1"/>
    <col min="779" max="779" width="0.7109375" style="14" customWidth="1"/>
    <col min="780" max="780" width="8.28515625" style="14" customWidth="1"/>
    <col min="781" max="781" width="12" style="14" customWidth="1"/>
    <col min="782" max="782" width="0" style="14" hidden="1" customWidth="1"/>
    <col min="783" max="1024" width="9.140625" style="14"/>
    <col min="1025" max="1025" width="7.140625" style="14" customWidth="1"/>
    <col min="1026" max="1026" width="18" style="14" customWidth="1"/>
    <col min="1027" max="1027" width="13.28515625" style="14" customWidth="1"/>
    <col min="1028" max="1028" width="8.7109375" style="14" bestFit="1" customWidth="1"/>
    <col min="1029" max="1029" width="0.7109375" style="14" customWidth="1"/>
    <col min="1030" max="1034" width="7.7109375" style="14" customWidth="1"/>
    <col min="1035" max="1035" width="0.7109375" style="14" customWidth="1"/>
    <col min="1036" max="1036" width="8.28515625" style="14" customWidth="1"/>
    <col min="1037" max="1037" width="12" style="14" customWidth="1"/>
    <col min="1038" max="1038" width="0" style="14" hidden="1" customWidth="1"/>
    <col min="1039" max="1280" width="9.140625" style="14"/>
    <col min="1281" max="1281" width="7.140625" style="14" customWidth="1"/>
    <col min="1282" max="1282" width="18" style="14" customWidth="1"/>
    <col min="1283" max="1283" width="13.28515625" style="14" customWidth="1"/>
    <col min="1284" max="1284" width="8.7109375" style="14" bestFit="1" customWidth="1"/>
    <col min="1285" max="1285" width="0.7109375" style="14" customWidth="1"/>
    <col min="1286" max="1290" width="7.7109375" style="14" customWidth="1"/>
    <col min="1291" max="1291" width="0.7109375" style="14" customWidth="1"/>
    <col min="1292" max="1292" width="8.28515625" style="14" customWidth="1"/>
    <col min="1293" max="1293" width="12" style="14" customWidth="1"/>
    <col min="1294" max="1294" width="0" style="14" hidden="1" customWidth="1"/>
    <col min="1295" max="1536" width="9.140625" style="14"/>
    <col min="1537" max="1537" width="7.140625" style="14" customWidth="1"/>
    <col min="1538" max="1538" width="18" style="14" customWidth="1"/>
    <col min="1539" max="1539" width="13.28515625" style="14" customWidth="1"/>
    <col min="1540" max="1540" width="8.7109375" style="14" bestFit="1" customWidth="1"/>
    <col min="1541" max="1541" width="0.7109375" style="14" customWidth="1"/>
    <col min="1542" max="1546" width="7.7109375" style="14" customWidth="1"/>
    <col min="1547" max="1547" width="0.7109375" style="14" customWidth="1"/>
    <col min="1548" max="1548" width="8.28515625" style="14" customWidth="1"/>
    <col min="1549" max="1549" width="12" style="14" customWidth="1"/>
    <col min="1550" max="1550" width="0" style="14" hidden="1" customWidth="1"/>
    <col min="1551" max="1792" width="9.140625" style="14"/>
    <col min="1793" max="1793" width="7.140625" style="14" customWidth="1"/>
    <col min="1794" max="1794" width="18" style="14" customWidth="1"/>
    <col min="1795" max="1795" width="13.28515625" style="14" customWidth="1"/>
    <col min="1796" max="1796" width="8.7109375" style="14" bestFit="1" customWidth="1"/>
    <col min="1797" max="1797" width="0.7109375" style="14" customWidth="1"/>
    <col min="1798" max="1802" width="7.7109375" style="14" customWidth="1"/>
    <col min="1803" max="1803" width="0.7109375" style="14" customWidth="1"/>
    <col min="1804" max="1804" width="8.28515625" style="14" customWidth="1"/>
    <col min="1805" max="1805" width="12" style="14" customWidth="1"/>
    <col min="1806" max="1806" width="0" style="14" hidden="1" customWidth="1"/>
    <col min="1807" max="2048" width="9.140625" style="14"/>
    <col min="2049" max="2049" width="7.140625" style="14" customWidth="1"/>
    <col min="2050" max="2050" width="18" style="14" customWidth="1"/>
    <col min="2051" max="2051" width="13.28515625" style="14" customWidth="1"/>
    <col min="2052" max="2052" width="8.7109375" style="14" bestFit="1" customWidth="1"/>
    <col min="2053" max="2053" width="0.7109375" style="14" customWidth="1"/>
    <col min="2054" max="2058" width="7.7109375" style="14" customWidth="1"/>
    <col min="2059" max="2059" width="0.7109375" style="14" customWidth="1"/>
    <col min="2060" max="2060" width="8.28515625" style="14" customWidth="1"/>
    <col min="2061" max="2061" width="12" style="14" customWidth="1"/>
    <col min="2062" max="2062" width="0" style="14" hidden="1" customWidth="1"/>
    <col min="2063" max="2304" width="9.140625" style="14"/>
    <col min="2305" max="2305" width="7.140625" style="14" customWidth="1"/>
    <col min="2306" max="2306" width="18" style="14" customWidth="1"/>
    <col min="2307" max="2307" width="13.28515625" style="14" customWidth="1"/>
    <col min="2308" max="2308" width="8.7109375" style="14" bestFit="1" customWidth="1"/>
    <col min="2309" max="2309" width="0.7109375" style="14" customWidth="1"/>
    <col min="2310" max="2314" width="7.7109375" style="14" customWidth="1"/>
    <col min="2315" max="2315" width="0.7109375" style="14" customWidth="1"/>
    <col min="2316" max="2316" width="8.28515625" style="14" customWidth="1"/>
    <col min="2317" max="2317" width="12" style="14" customWidth="1"/>
    <col min="2318" max="2318" width="0" style="14" hidden="1" customWidth="1"/>
    <col min="2319" max="2560" width="9.140625" style="14"/>
    <col min="2561" max="2561" width="7.140625" style="14" customWidth="1"/>
    <col min="2562" max="2562" width="18" style="14" customWidth="1"/>
    <col min="2563" max="2563" width="13.28515625" style="14" customWidth="1"/>
    <col min="2564" max="2564" width="8.7109375" style="14" bestFit="1" customWidth="1"/>
    <col min="2565" max="2565" width="0.7109375" style="14" customWidth="1"/>
    <col min="2566" max="2570" width="7.7109375" style="14" customWidth="1"/>
    <col min="2571" max="2571" width="0.7109375" style="14" customWidth="1"/>
    <col min="2572" max="2572" width="8.28515625" style="14" customWidth="1"/>
    <col min="2573" max="2573" width="12" style="14" customWidth="1"/>
    <col min="2574" max="2574" width="0" style="14" hidden="1" customWidth="1"/>
    <col min="2575" max="2816" width="9.140625" style="14"/>
    <col min="2817" max="2817" width="7.140625" style="14" customWidth="1"/>
    <col min="2818" max="2818" width="18" style="14" customWidth="1"/>
    <col min="2819" max="2819" width="13.28515625" style="14" customWidth="1"/>
    <col min="2820" max="2820" width="8.7109375" style="14" bestFit="1" customWidth="1"/>
    <col min="2821" max="2821" width="0.7109375" style="14" customWidth="1"/>
    <col min="2822" max="2826" width="7.7109375" style="14" customWidth="1"/>
    <col min="2827" max="2827" width="0.7109375" style="14" customWidth="1"/>
    <col min="2828" max="2828" width="8.28515625" style="14" customWidth="1"/>
    <col min="2829" max="2829" width="12" style="14" customWidth="1"/>
    <col min="2830" max="2830" width="0" style="14" hidden="1" customWidth="1"/>
    <col min="2831" max="3072" width="9.140625" style="14"/>
    <col min="3073" max="3073" width="7.140625" style="14" customWidth="1"/>
    <col min="3074" max="3074" width="18" style="14" customWidth="1"/>
    <col min="3075" max="3075" width="13.28515625" style="14" customWidth="1"/>
    <col min="3076" max="3076" width="8.7109375" style="14" bestFit="1" customWidth="1"/>
    <col min="3077" max="3077" width="0.7109375" style="14" customWidth="1"/>
    <col min="3078" max="3082" width="7.7109375" style="14" customWidth="1"/>
    <col min="3083" max="3083" width="0.7109375" style="14" customWidth="1"/>
    <col min="3084" max="3084" width="8.28515625" style="14" customWidth="1"/>
    <col min="3085" max="3085" width="12" style="14" customWidth="1"/>
    <col min="3086" max="3086" width="0" style="14" hidden="1" customWidth="1"/>
    <col min="3087" max="3328" width="9.140625" style="14"/>
    <col min="3329" max="3329" width="7.140625" style="14" customWidth="1"/>
    <col min="3330" max="3330" width="18" style="14" customWidth="1"/>
    <col min="3331" max="3331" width="13.28515625" style="14" customWidth="1"/>
    <col min="3332" max="3332" width="8.7109375" style="14" bestFit="1" customWidth="1"/>
    <col min="3333" max="3333" width="0.7109375" style="14" customWidth="1"/>
    <col min="3334" max="3338" width="7.7109375" style="14" customWidth="1"/>
    <col min="3339" max="3339" width="0.7109375" style="14" customWidth="1"/>
    <col min="3340" max="3340" width="8.28515625" style="14" customWidth="1"/>
    <col min="3341" max="3341" width="12" style="14" customWidth="1"/>
    <col min="3342" max="3342" width="0" style="14" hidden="1" customWidth="1"/>
    <col min="3343" max="3584" width="9.140625" style="14"/>
    <col min="3585" max="3585" width="7.140625" style="14" customWidth="1"/>
    <col min="3586" max="3586" width="18" style="14" customWidth="1"/>
    <col min="3587" max="3587" width="13.28515625" style="14" customWidth="1"/>
    <col min="3588" max="3588" width="8.7109375" style="14" bestFit="1" customWidth="1"/>
    <col min="3589" max="3589" width="0.7109375" style="14" customWidth="1"/>
    <col min="3590" max="3594" width="7.7109375" style="14" customWidth="1"/>
    <col min="3595" max="3595" width="0.7109375" style="14" customWidth="1"/>
    <col min="3596" max="3596" width="8.28515625" style="14" customWidth="1"/>
    <col min="3597" max="3597" width="12" style="14" customWidth="1"/>
    <col min="3598" max="3598" width="0" style="14" hidden="1" customWidth="1"/>
    <col min="3599" max="3840" width="9.140625" style="14"/>
    <col min="3841" max="3841" width="7.140625" style="14" customWidth="1"/>
    <col min="3842" max="3842" width="18" style="14" customWidth="1"/>
    <col min="3843" max="3843" width="13.28515625" style="14" customWidth="1"/>
    <col min="3844" max="3844" width="8.7109375" style="14" bestFit="1" customWidth="1"/>
    <col min="3845" max="3845" width="0.7109375" style="14" customWidth="1"/>
    <col min="3846" max="3850" width="7.7109375" style="14" customWidth="1"/>
    <col min="3851" max="3851" width="0.7109375" style="14" customWidth="1"/>
    <col min="3852" max="3852" width="8.28515625" style="14" customWidth="1"/>
    <col min="3853" max="3853" width="12" style="14" customWidth="1"/>
    <col min="3854" max="3854" width="0" style="14" hidden="1" customWidth="1"/>
    <col min="3855" max="4096" width="9.140625" style="14"/>
    <col min="4097" max="4097" width="7.140625" style="14" customWidth="1"/>
    <col min="4098" max="4098" width="18" style="14" customWidth="1"/>
    <col min="4099" max="4099" width="13.28515625" style="14" customWidth="1"/>
    <col min="4100" max="4100" width="8.7109375" style="14" bestFit="1" customWidth="1"/>
    <col min="4101" max="4101" width="0.7109375" style="14" customWidth="1"/>
    <col min="4102" max="4106" width="7.7109375" style="14" customWidth="1"/>
    <col min="4107" max="4107" width="0.7109375" style="14" customWidth="1"/>
    <col min="4108" max="4108" width="8.28515625" style="14" customWidth="1"/>
    <col min="4109" max="4109" width="12" style="14" customWidth="1"/>
    <col min="4110" max="4110" width="0" style="14" hidden="1" customWidth="1"/>
    <col min="4111" max="4352" width="9.140625" style="14"/>
    <col min="4353" max="4353" width="7.140625" style="14" customWidth="1"/>
    <col min="4354" max="4354" width="18" style="14" customWidth="1"/>
    <col min="4355" max="4355" width="13.28515625" style="14" customWidth="1"/>
    <col min="4356" max="4356" width="8.7109375" style="14" bestFit="1" customWidth="1"/>
    <col min="4357" max="4357" width="0.7109375" style="14" customWidth="1"/>
    <col min="4358" max="4362" width="7.7109375" style="14" customWidth="1"/>
    <col min="4363" max="4363" width="0.7109375" style="14" customWidth="1"/>
    <col min="4364" max="4364" width="8.28515625" style="14" customWidth="1"/>
    <col min="4365" max="4365" width="12" style="14" customWidth="1"/>
    <col min="4366" max="4366" width="0" style="14" hidden="1" customWidth="1"/>
    <col min="4367" max="4608" width="9.140625" style="14"/>
    <col min="4609" max="4609" width="7.140625" style="14" customWidth="1"/>
    <col min="4610" max="4610" width="18" style="14" customWidth="1"/>
    <col min="4611" max="4611" width="13.28515625" style="14" customWidth="1"/>
    <col min="4612" max="4612" width="8.7109375" style="14" bestFit="1" customWidth="1"/>
    <col min="4613" max="4613" width="0.7109375" style="14" customWidth="1"/>
    <col min="4614" max="4618" width="7.7109375" style="14" customWidth="1"/>
    <col min="4619" max="4619" width="0.7109375" style="14" customWidth="1"/>
    <col min="4620" max="4620" width="8.28515625" style="14" customWidth="1"/>
    <col min="4621" max="4621" width="12" style="14" customWidth="1"/>
    <col min="4622" max="4622" width="0" style="14" hidden="1" customWidth="1"/>
    <col min="4623" max="4864" width="9.140625" style="14"/>
    <col min="4865" max="4865" width="7.140625" style="14" customWidth="1"/>
    <col min="4866" max="4866" width="18" style="14" customWidth="1"/>
    <col min="4867" max="4867" width="13.28515625" style="14" customWidth="1"/>
    <col min="4868" max="4868" width="8.7109375" style="14" bestFit="1" customWidth="1"/>
    <col min="4869" max="4869" width="0.7109375" style="14" customWidth="1"/>
    <col min="4870" max="4874" width="7.7109375" style="14" customWidth="1"/>
    <col min="4875" max="4875" width="0.7109375" style="14" customWidth="1"/>
    <col min="4876" max="4876" width="8.28515625" style="14" customWidth="1"/>
    <col min="4877" max="4877" width="12" style="14" customWidth="1"/>
    <col min="4878" max="4878" width="0" style="14" hidden="1" customWidth="1"/>
    <col min="4879" max="5120" width="9.140625" style="14"/>
    <col min="5121" max="5121" width="7.140625" style="14" customWidth="1"/>
    <col min="5122" max="5122" width="18" style="14" customWidth="1"/>
    <col min="5123" max="5123" width="13.28515625" style="14" customWidth="1"/>
    <col min="5124" max="5124" width="8.7109375" style="14" bestFit="1" customWidth="1"/>
    <col min="5125" max="5125" width="0.7109375" style="14" customWidth="1"/>
    <col min="5126" max="5130" width="7.7109375" style="14" customWidth="1"/>
    <col min="5131" max="5131" width="0.7109375" style="14" customWidth="1"/>
    <col min="5132" max="5132" width="8.28515625" style="14" customWidth="1"/>
    <col min="5133" max="5133" width="12" style="14" customWidth="1"/>
    <col min="5134" max="5134" width="0" style="14" hidden="1" customWidth="1"/>
    <col min="5135" max="5376" width="9.140625" style="14"/>
    <col min="5377" max="5377" width="7.140625" style="14" customWidth="1"/>
    <col min="5378" max="5378" width="18" style="14" customWidth="1"/>
    <col min="5379" max="5379" width="13.28515625" style="14" customWidth="1"/>
    <col min="5380" max="5380" width="8.7109375" style="14" bestFit="1" customWidth="1"/>
    <col min="5381" max="5381" width="0.7109375" style="14" customWidth="1"/>
    <col min="5382" max="5386" width="7.7109375" style="14" customWidth="1"/>
    <col min="5387" max="5387" width="0.7109375" style="14" customWidth="1"/>
    <col min="5388" max="5388" width="8.28515625" style="14" customWidth="1"/>
    <col min="5389" max="5389" width="12" style="14" customWidth="1"/>
    <col min="5390" max="5390" width="0" style="14" hidden="1" customWidth="1"/>
    <col min="5391" max="5632" width="9.140625" style="14"/>
    <col min="5633" max="5633" width="7.140625" style="14" customWidth="1"/>
    <col min="5634" max="5634" width="18" style="14" customWidth="1"/>
    <col min="5635" max="5635" width="13.28515625" style="14" customWidth="1"/>
    <col min="5636" max="5636" width="8.7109375" style="14" bestFit="1" customWidth="1"/>
    <col min="5637" max="5637" width="0.7109375" style="14" customWidth="1"/>
    <col min="5638" max="5642" width="7.7109375" style="14" customWidth="1"/>
    <col min="5643" max="5643" width="0.7109375" style="14" customWidth="1"/>
    <col min="5644" max="5644" width="8.28515625" style="14" customWidth="1"/>
    <col min="5645" max="5645" width="12" style="14" customWidth="1"/>
    <col min="5646" max="5646" width="0" style="14" hidden="1" customWidth="1"/>
    <col min="5647" max="5888" width="9.140625" style="14"/>
    <col min="5889" max="5889" width="7.140625" style="14" customWidth="1"/>
    <col min="5890" max="5890" width="18" style="14" customWidth="1"/>
    <col min="5891" max="5891" width="13.28515625" style="14" customWidth="1"/>
    <col min="5892" max="5892" width="8.7109375" style="14" bestFit="1" customWidth="1"/>
    <col min="5893" max="5893" width="0.7109375" style="14" customWidth="1"/>
    <col min="5894" max="5898" width="7.7109375" style="14" customWidth="1"/>
    <col min="5899" max="5899" width="0.7109375" style="14" customWidth="1"/>
    <col min="5900" max="5900" width="8.28515625" style="14" customWidth="1"/>
    <col min="5901" max="5901" width="12" style="14" customWidth="1"/>
    <col min="5902" max="5902" width="0" style="14" hidden="1" customWidth="1"/>
    <col min="5903" max="6144" width="9.140625" style="14"/>
    <col min="6145" max="6145" width="7.140625" style="14" customWidth="1"/>
    <col min="6146" max="6146" width="18" style="14" customWidth="1"/>
    <col min="6147" max="6147" width="13.28515625" style="14" customWidth="1"/>
    <col min="6148" max="6148" width="8.7109375" style="14" bestFit="1" customWidth="1"/>
    <col min="6149" max="6149" width="0.7109375" style="14" customWidth="1"/>
    <col min="6150" max="6154" width="7.7109375" style="14" customWidth="1"/>
    <col min="6155" max="6155" width="0.7109375" style="14" customWidth="1"/>
    <col min="6156" max="6156" width="8.28515625" style="14" customWidth="1"/>
    <col min="6157" max="6157" width="12" style="14" customWidth="1"/>
    <col min="6158" max="6158" width="0" style="14" hidden="1" customWidth="1"/>
    <col min="6159" max="6400" width="9.140625" style="14"/>
    <col min="6401" max="6401" width="7.140625" style="14" customWidth="1"/>
    <col min="6402" max="6402" width="18" style="14" customWidth="1"/>
    <col min="6403" max="6403" width="13.28515625" style="14" customWidth="1"/>
    <col min="6404" max="6404" width="8.7109375" style="14" bestFit="1" customWidth="1"/>
    <col min="6405" max="6405" width="0.7109375" style="14" customWidth="1"/>
    <col min="6406" max="6410" width="7.7109375" style="14" customWidth="1"/>
    <col min="6411" max="6411" width="0.7109375" style="14" customWidth="1"/>
    <col min="6412" max="6412" width="8.28515625" style="14" customWidth="1"/>
    <col min="6413" max="6413" width="12" style="14" customWidth="1"/>
    <col min="6414" max="6414" width="0" style="14" hidden="1" customWidth="1"/>
    <col min="6415" max="6656" width="9.140625" style="14"/>
    <col min="6657" max="6657" width="7.140625" style="14" customWidth="1"/>
    <col min="6658" max="6658" width="18" style="14" customWidth="1"/>
    <col min="6659" max="6659" width="13.28515625" style="14" customWidth="1"/>
    <col min="6660" max="6660" width="8.7109375" style="14" bestFit="1" customWidth="1"/>
    <col min="6661" max="6661" width="0.7109375" style="14" customWidth="1"/>
    <col min="6662" max="6666" width="7.7109375" style="14" customWidth="1"/>
    <col min="6667" max="6667" width="0.7109375" style="14" customWidth="1"/>
    <col min="6668" max="6668" width="8.28515625" style="14" customWidth="1"/>
    <col min="6669" max="6669" width="12" style="14" customWidth="1"/>
    <col min="6670" max="6670" width="0" style="14" hidden="1" customWidth="1"/>
    <col min="6671" max="6912" width="9.140625" style="14"/>
    <col min="6913" max="6913" width="7.140625" style="14" customWidth="1"/>
    <col min="6914" max="6914" width="18" style="14" customWidth="1"/>
    <col min="6915" max="6915" width="13.28515625" style="14" customWidth="1"/>
    <col min="6916" max="6916" width="8.7109375" style="14" bestFit="1" customWidth="1"/>
    <col min="6917" max="6917" width="0.7109375" style="14" customWidth="1"/>
    <col min="6918" max="6922" width="7.7109375" style="14" customWidth="1"/>
    <col min="6923" max="6923" width="0.7109375" style="14" customWidth="1"/>
    <col min="6924" max="6924" width="8.28515625" style="14" customWidth="1"/>
    <col min="6925" max="6925" width="12" style="14" customWidth="1"/>
    <col min="6926" max="6926" width="0" style="14" hidden="1" customWidth="1"/>
    <col min="6927" max="7168" width="9.140625" style="14"/>
    <col min="7169" max="7169" width="7.140625" style="14" customWidth="1"/>
    <col min="7170" max="7170" width="18" style="14" customWidth="1"/>
    <col min="7171" max="7171" width="13.28515625" style="14" customWidth="1"/>
    <col min="7172" max="7172" width="8.7109375" style="14" bestFit="1" customWidth="1"/>
    <col min="7173" max="7173" width="0.7109375" style="14" customWidth="1"/>
    <col min="7174" max="7178" width="7.7109375" style="14" customWidth="1"/>
    <col min="7179" max="7179" width="0.7109375" style="14" customWidth="1"/>
    <col min="7180" max="7180" width="8.28515625" style="14" customWidth="1"/>
    <col min="7181" max="7181" width="12" style="14" customWidth="1"/>
    <col min="7182" max="7182" width="0" style="14" hidden="1" customWidth="1"/>
    <col min="7183" max="7424" width="9.140625" style="14"/>
    <col min="7425" max="7425" width="7.140625" style="14" customWidth="1"/>
    <col min="7426" max="7426" width="18" style="14" customWidth="1"/>
    <col min="7427" max="7427" width="13.28515625" style="14" customWidth="1"/>
    <col min="7428" max="7428" width="8.7109375" style="14" bestFit="1" customWidth="1"/>
    <col min="7429" max="7429" width="0.7109375" style="14" customWidth="1"/>
    <col min="7430" max="7434" width="7.7109375" style="14" customWidth="1"/>
    <col min="7435" max="7435" width="0.7109375" style="14" customWidth="1"/>
    <col min="7436" max="7436" width="8.28515625" style="14" customWidth="1"/>
    <col min="7437" max="7437" width="12" style="14" customWidth="1"/>
    <col min="7438" max="7438" width="0" style="14" hidden="1" customWidth="1"/>
    <col min="7439" max="7680" width="9.140625" style="14"/>
    <col min="7681" max="7681" width="7.140625" style="14" customWidth="1"/>
    <col min="7682" max="7682" width="18" style="14" customWidth="1"/>
    <col min="7683" max="7683" width="13.28515625" style="14" customWidth="1"/>
    <col min="7684" max="7684" width="8.7109375" style="14" bestFit="1" customWidth="1"/>
    <col min="7685" max="7685" width="0.7109375" style="14" customWidth="1"/>
    <col min="7686" max="7690" width="7.7109375" style="14" customWidth="1"/>
    <col min="7691" max="7691" width="0.7109375" style="14" customWidth="1"/>
    <col min="7692" max="7692" width="8.28515625" style="14" customWidth="1"/>
    <col min="7693" max="7693" width="12" style="14" customWidth="1"/>
    <col min="7694" max="7694" width="0" style="14" hidden="1" customWidth="1"/>
    <col min="7695" max="7936" width="9.140625" style="14"/>
    <col min="7937" max="7937" width="7.140625" style="14" customWidth="1"/>
    <col min="7938" max="7938" width="18" style="14" customWidth="1"/>
    <col min="7939" max="7939" width="13.28515625" style="14" customWidth="1"/>
    <col min="7940" max="7940" width="8.7109375" style="14" bestFit="1" customWidth="1"/>
    <col min="7941" max="7941" width="0.7109375" style="14" customWidth="1"/>
    <col min="7942" max="7946" width="7.7109375" style="14" customWidth="1"/>
    <col min="7947" max="7947" width="0.7109375" style="14" customWidth="1"/>
    <col min="7948" max="7948" width="8.28515625" style="14" customWidth="1"/>
    <col min="7949" max="7949" width="12" style="14" customWidth="1"/>
    <col min="7950" max="7950" width="0" style="14" hidden="1" customWidth="1"/>
    <col min="7951" max="8192" width="9.140625" style="14"/>
    <col min="8193" max="8193" width="7.140625" style="14" customWidth="1"/>
    <col min="8194" max="8194" width="18" style="14" customWidth="1"/>
    <col min="8195" max="8195" width="13.28515625" style="14" customWidth="1"/>
    <col min="8196" max="8196" width="8.7109375" style="14" bestFit="1" customWidth="1"/>
    <col min="8197" max="8197" width="0.7109375" style="14" customWidth="1"/>
    <col min="8198" max="8202" width="7.7109375" style="14" customWidth="1"/>
    <col min="8203" max="8203" width="0.7109375" style="14" customWidth="1"/>
    <col min="8204" max="8204" width="8.28515625" style="14" customWidth="1"/>
    <col min="8205" max="8205" width="12" style="14" customWidth="1"/>
    <col min="8206" max="8206" width="0" style="14" hidden="1" customWidth="1"/>
    <col min="8207" max="8448" width="9.140625" style="14"/>
    <col min="8449" max="8449" width="7.140625" style="14" customWidth="1"/>
    <col min="8450" max="8450" width="18" style="14" customWidth="1"/>
    <col min="8451" max="8451" width="13.28515625" style="14" customWidth="1"/>
    <col min="8452" max="8452" width="8.7109375" style="14" bestFit="1" customWidth="1"/>
    <col min="8453" max="8453" width="0.7109375" style="14" customWidth="1"/>
    <col min="8454" max="8458" width="7.7109375" style="14" customWidth="1"/>
    <col min="8459" max="8459" width="0.7109375" style="14" customWidth="1"/>
    <col min="8460" max="8460" width="8.28515625" style="14" customWidth="1"/>
    <col min="8461" max="8461" width="12" style="14" customWidth="1"/>
    <col min="8462" max="8462" width="0" style="14" hidden="1" customWidth="1"/>
    <col min="8463" max="8704" width="9.140625" style="14"/>
    <col min="8705" max="8705" width="7.140625" style="14" customWidth="1"/>
    <col min="8706" max="8706" width="18" style="14" customWidth="1"/>
    <col min="8707" max="8707" width="13.28515625" style="14" customWidth="1"/>
    <col min="8708" max="8708" width="8.7109375" style="14" bestFit="1" customWidth="1"/>
    <col min="8709" max="8709" width="0.7109375" style="14" customWidth="1"/>
    <col min="8710" max="8714" width="7.7109375" style="14" customWidth="1"/>
    <col min="8715" max="8715" width="0.7109375" style="14" customWidth="1"/>
    <col min="8716" max="8716" width="8.28515625" style="14" customWidth="1"/>
    <col min="8717" max="8717" width="12" style="14" customWidth="1"/>
    <col min="8718" max="8718" width="0" style="14" hidden="1" customWidth="1"/>
    <col min="8719" max="8960" width="9.140625" style="14"/>
    <col min="8961" max="8961" width="7.140625" style="14" customWidth="1"/>
    <col min="8962" max="8962" width="18" style="14" customWidth="1"/>
    <col min="8963" max="8963" width="13.28515625" style="14" customWidth="1"/>
    <col min="8964" max="8964" width="8.7109375" style="14" bestFit="1" customWidth="1"/>
    <col min="8965" max="8965" width="0.7109375" style="14" customWidth="1"/>
    <col min="8966" max="8970" width="7.7109375" style="14" customWidth="1"/>
    <col min="8971" max="8971" width="0.7109375" style="14" customWidth="1"/>
    <col min="8972" max="8972" width="8.28515625" style="14" customWidth="1"/>
    <col min="8973" max="8973" width="12" style="14" customWidth="1"/>
    <col min="8974" max="8974" width="0" style="14" hidden="1" customWidth="1"/>
    <col min="8975" max="9216" width="9.140625" style="14"/>
    <col min="9217" max="9217" width="7.140625" style="14" customWidth="1"/>
    <col min="9218" max="9218" width="18" style="14" customWidth="1"/>
    <col min="9219" max="9219" width="13.28515625" style="14" customWidth="1"/>
    <col min="9220" max="9220" width="8.7109375" style="14" bestFit="1" customWidth="1"/>
    <col min="9221" max="9221" width="0.7109375" style="14" customWidth="1"/>
    <col min="9222" max="9226" width="7.7109375" style="14" customWidth="1"/>
    <col min="9227" max="9227" width="0.7109375" style="14" customWidth="1"/>
    <col min="9228" max="9228" width="8.28515625" style="14" customWidth="1"/>
    <col min="9229" max="9229" width="12" style="14" customWidth="1"/>
    <col min="9230" max="9230" width="0" style="14" hidden="1" customWidth="1"/>
    <col min="9231" max="9472" width="9.140625" style="14"/>
    <col min="9473" max="9473" width="7.140625" style="14" customWidth="1"/>
    <col min="9474" max="9474" width="18" style="14" customWidth="1"/>
    <col min="9475" max="9475" width="13.28515625" style="14" customWidth="1"/>
    <col min="9476" max="9476" width="8.7109375" style="14" bestFit="1" customWidth="1"/>
    <col min="9477" max="9477" width="0.7109375" style="14" customWidth="1"/>
    <col min="9478" max="9482" width="7.7109375" style="14" customWidth="1"/>
    <col min="9483" max="9483" width="0.7109375" style="14" customWidth="1"/>
    <col min="9484" max="9484" width="8.28515625" style="14" customWidth="1"/>
    <col min="9485" max="9485" width="12" style="14" customWidth="1"/>
    <col min="9486" max="9486" width="0" style="14" hidden="1" customWidth="1"/>
    <col min="9487" max="9728" width="9.140625" style="14"/>
    <col min="9729" max="9729" width="7.140625" style="14" customWidth="1"/>
    <col min="9730" max="9730" width="18" style="14" customWidth="1"/>
    <col min="9731" max="9731" width="13.28515625" style="14" customWidth="1"/>
    <col min="9732" max="9732" width="8.7109375" style="14" bestFit="1" customWidth="1"/>
    <col min="9733" max="9733" width="0.7109375" style="14" customWidth="1"/>
    <col min="9734" max="9738" width="7.7109375" style="14" customWidth="1"/>
    <col min="9739" max="9739" width="0.7109375" style="14" customWidth="1"/>
    <col min="9740" max="9740" width="8.28515625" style="14" customWidth="1"/>
    <col min="9741" max="9741" width="12" style="14" customWidth="1"/>
    <col min="9742" max="9742" width="0" style="14" hidden="1" customWidth="1"/>
    <col min="9743" max="9984" width="9.140625" style="14"/>
    <col min="9985" max="9985" width="7.140625" style="14" customWidth="1"/>
    <col min="9986" max="9986" width="18" style="14" customWidth="1"/>
    <col min="9987" max="9987" width="13.28515625" style="14" customWidth="1"/>
    <col min="9988" max="9988" width="8.7109375" style="14" bestFit="1" customWidth="1"/>
    <col min="9989" max="9989" width="0.7109375" style="14" customWidth="1"/>
    <col min="9990" max="9994" width="7.7109375" style="14" customWidth="1"/>
    <col min="9995" max="9995" width="0.7109375" style="14" customWidth="1"/>
    <col min="9996" max="9996" width="8.28515625" style="14" customWidth="1"/>
    <col min="9997" max="9997" width="12" style="14" customWidth="1"/>
    <col min="9998" max="9998" width="0" style="14" hidden="1" customWidth="1"/>
    <col min="9999" max="10240" width="9.140625" style="14"/>
    <col min="10241" max="10241" width="7.140625" style="14" customWidth="1"/>
    <col min="10242" max="10242" width="18" style="14" customWidth="1"/>
    <col min="10243" max="10243" width="13.28515625" style="14" customWidth="1"/>
    <col min="10244" max="10244" width="8.7109375" style="14" bestFit="1" customWidth="1"/>
    <col min="10245" max="10245" width="0.7109375" style="14" customWidth="1"/>
    <col min="10246" max="10250" width="7.7109375" style="14" customWidth="1"/>
    <col min="10251" max="10251" width="0.7109375" style="14" customWidth="1"/>
    <col min="10252" max="10252" width="8.28515625" style="14" customWidth="1"/>
    <col min="10253" max="10253" width="12" style="14" customWidth="1"/>
    <col min="10254" max="10254" width="0" style="14" hidden="1" customWidth="1"/>
    <col min="10255" max="10496" width="9.140625" style="14"/>
    <col min="10497" max="10497" width="7.140625" style="14" customWidth="1"/>
    <col min="10498" max="10498" width="18" style="14" customWidth="1"/>
    <col min="10499" max="10499" width="13.28515625" style="14" customWidth="1"/>
    <col min="10500" max="10500" width="8.7109375" style="14" bestFit="1" customWidth="1"/>
    <col min="10501" max="10501" width="0.7109375" style="14" customWidth="1"/>
    <col min="10502" max="10506" width="7.7109375" style="14" customWidth="1"/>
    <col min="10507" max="10507" width="0.7109375" style="14" customWidth="1"/>
    <col min="10508" max="10508" width="8.28515625" style="14" customWidth="1"/>
    <col min="10509" max="10509" width="12" style="14" customWidth="1"/>
    <col min="10510" max="10510" width="0" style="14" hidden="1" customWidth="1"/>
    <col min="10511" max="10752" width="9.140625" style="14"/>
    <col min="10753" max="10753" width="7.140625" style="14" customWidth="1"/>
    <col min="10754" max="10754" width="18" style="14" customWidth="1"/>
    <col min="10755" max="10755" width="13.28515625" style="14" customWidth="1"/>
    <col min="10756" max="10756" width="8.7109375" style="14" bestFit="1" customWidth="1"/>
    <col min="10757" max="10757" width="0.7109375" style="14" customWidth="1"/>
    <col min="10758" max="10762" width="7.7109375" style="14" customWidth="1"/>
    <col min="10763" max="10763" width="0.7109375" style="14" customWidth="1"/>
    <col min="10764" max="10764" width="8.28515625" style="14" customWidth="1"/>
    <col min="10765" max="10765" width="12" style="14" customWidth="1"/>
    <col min="10766" max="10766" width="0" style="14" hidden="1" customWidth="1"/>
    <col min="10767" max="11008" width="9.140625" style="14"/>
    <col min="11009" max="11009" width="7.140625" style="14" customWidth="1"/>
    <col min="11010" max="11010" width="18" style="14" customWidth="1"/>
    <col min="11011" max="11011" width="13.28515625" style="14" customWidth="1"/>
    <col min="11012" max="11012" width="8.7109375" style="14" bestFit="1" customWidth="1"/>
    <col min="11013" max="11013" width="0.7109375" style="14" customWidth="1"/>
    <col min="11014" max="11018" width="7.7109375" style="14" customWidth="1"/>
    <col min="11019" max="11019" width="0.7109375" style="14" customWidth="1"/>
    <col min="11020" max="11020" width="8.28515625" style="14" customWidth="1"/>
    <col min="11021" max="11021" width="12" style="14" customWidth="1"/>
    <col min="11022" max="11022" width="0" style="14" hidden="1" customWidth="1"/>
    <col min="11023" max="11264" width="9.140625" style="14"/>
    <col min="11265" max="11265" width="7.140625" style="14" customWidth="1"/>
    <col min="11266" max="11266" width="18" style="14" customWidth="1"/>
    <col min="11267" max="11267" width="13.28515625" style="14" customWidth="1"/>
    <col min="11268" max="11268" width="8.7109375" style="14" bestFit="1" customWidth="1"/>
    <col min="11269" max="11269" width="0.7109375" style="14" customWidth="1"/>
    <col min="11270" max="11274" width="7.7109375" style="14" customWidth="1"/>
    <col min="11275" max="11275" width="0.7109375" style="14" customWidth="1"/>
    <col min="11276" max="11276" width="8.28515625" style="14" customWidth="1"/>
    <col min="11277" max="11277" width="12" style="14" customWidth="1"/>
    <col min="11278" max="11278" width="0" style="14" hidden="1" customWidth="1"/>
    <col min="11279" max="11520" width="9.140625" style="14"/>
    <col min="11521" max="11521" width="7.140625" style="14" customWidth="1"/>
    <col min="11522" max="11522" width="18" style="14" customWidth="1"/>
    <col min="11523" max="11523" width="13.28515625" style="14" customWidth="1"/>
    <col min="11524" max="11524" width="8.7109375" style="14" bestFit="1" customWidth="1"/>
    <col min="11525" max="11525" width="0.7109375" style="14" customWidth="1"/>
    <col min="11526" max="11530" width="7.7109375" style="14" customWidth="1"/>
    <col min="11531" max="11531" width="0.7109375" style="14" customWidth="1"/>
    <col min="11532" max="11532" width="8.28515625" style="14" customWidth="1"/>
    <col min="11533" max="11533" width="12" style="14" customWidth="1"/>
    <col min="11534" max="11534" width="0" style="14" hidden="1" customWidth="1"/>
    <col min="11535" max="11776" width="9.140625" style="14"/>
    <col min="11777" max="11777" width="7.140625" style="14" customWidth="1"/>
    <col min="11778" max="11778" width="18" style="14" customWidth="1"/>
    <col min="11779" max="11779" width="13.28515625" style="14" customWidth="1"/>
    <col min="11780" max="11780" width="8.7109375" style="14" bestFit="1" customWidth="1"/>
    <col min="11781" max="11781" width="0.7109375" style="14" customWidth="1"/>
    <col min="11782" max="11786" width="7.7109375" style="14" customWidth="1"/>
    <col min="11787" max="11787" width="0.7109375" style="14" customWidth="1"/>
    <col min="11788" max="11788" width="8.28515625" style="14" customWidth="1"/>
    <col min="11789" max="11789" width="12" style="14" customWidth="1"/>
    <col min="11790" max="11790" width="0" style="14" hidden="1" customWidth="1"/>
    <col min="11791" max="12032" width="9.140625" style="14"/>
    <col min="12033" max="12033" width="7.140625" style="14" customWidth="1"/>
    <col min="12034" max="12034" width="18" style="14" customWidth="1"/>
    <col min="12035" max="12035" width="13.28515625" style="14" customWidth="1"/>
    <col min="12036" max="12036" width="8.7109375" style="14" bestFit="1" customWidth="1"/>
    <col min="12037" max="12037" width="0.7109375" style="14" customWidth="1"/>
    <col min="12038" max="12042" width="7.7109375" style="14" customWidth="1"/>
    <col min="12043" max="12043" width="0.7109375" style="14" customWidth="1"/>
    <col min="12044" max="12044" width="8.28515625" style="14" customWidth="1"/>
    <col min="12045" max="12045" width="12" style="14" customWidth="1"/>
    <col min="12046" max="12046" width="0" style="14" hidden="1" customWidth="1"/>
    <col min="12047" max="12288" width="9.140625" style="14"/>
    <col min="12289" max="12289" width="7.140625" style="14" customWidth="1"/>
    <col min="12290" max="12290" width="18" style="14" customWidth="1"/>
    <col min="12291" max="12291" width="13.28515625" style="14" customWidth="1"/>
    <col min="12292" max="12292" width="8.7109375" style="14" bestFit="1" customWidth="1"/>
    <col min="12293" max="12293" width="0.7109375" style="14" customWidth="1"/>
    <col min="12294" max="12298" width="7.7109375" style="14" customWidth="1"/>
    <col min="12299" max="12299" width="0.7109375" style="14" customWidth="1"/>
    <col min="12300" max="12300" width="8.28515625" style="14" customWidth="1"/>
    <col min="12301" max="12301" width="12" style="14" customWidth="1"/>
    <col min="12302" max="12302" width="0" style="14" hidden="1" customWidth="1"/>
    <col min="12303" max="12544" width="9.140625" style="14"/>
    <col min="12545" max="12545" width="7.140625" style="14" customWidth="1"/>
    <col min="12546" max="12546" width="18" style="14" customWidth="1"/>
    <col min="12547" max="12547" width="13.28515625" style="14" customWidth="1"/>
    <col min="12548" max="12548" width="8.7109375" style="14" bestFit="1" customWidth="1"/>
    <col min="12549" max="12549" width="0.7109375" style="14" customWidth="1"/>
    <col min="12550" max="12554" width="7.7109375" style="14" customWidth="1"/>
    <col min="12555" max="12555" width="0.7109375" style="14" customWidth="1"/>
    <col min="12556" max="12556" width="8.28515625" style="14" customWidth="1"/>
    <col min="12557" max="12557" width="12" style="14" customWidth="1"/>
    <col min="12558" max="12558" width="0" style="14" hidden="1" customWidth="1"/>
    <col min="12559" max="12800" width="9.140625" style="14"/>
    <col min="12801" max="12801" width="7.140625" style="14" customWidth="1"/>
    <col min="12802" max="12802" width="18" style="14" customWidth="1"/>
    <col min="12803" max="12803" width="13.28515625" style="14" customWidth="1"/>
    <col min="12804" max="12804" width="8.7109375" style="14" bestFit="1" customWidth="1"/>
    <col min="12805" max="12805" width="0.7109375" style="14" customWidth="1"/>
    <col min="12806" max="12810" width="7.7109375" style="14" customWidth="1"/>
    <col min="12811" max="12811" width="0.7109375" style="14" customWidth="1"/>
    <col min="12812" max="12812" width="8.28515625" style="14" customWidth="1"/>
    <col min="12813" max="12813" width="12" style="14" customWidth="1"/>
    <col min="12814" max="12814" width="0" style="14" hidden="1" customWidth="1"/>
    <col min="12815" max="13056" width="9.140625" style="14"/>
    <col min="13057" max="13057" width="7.140625" style="14" customWidth="1"/>
    <col min="13058" max="13058" width="18" style="14" customWidth="1"/>
    <col min="13059" max="13059" width="13.28515625" style="14" customWidth="1"/>
    <col min="13060" max="13060" width="8.7109375" style="14" bestFit="1" customWidth="1"/>
    <col min="13061" max="13061" width="0.7109375" style="14" customWidth="1"/>
    <col min="13062" max="13066" width="7.7109375" style="14" customWidth="1"/>
    <col min="13067" max="13067" width="0.7109375" style="14" customWidth="1"/>
    <col min="13068" max="13068" width="8.28515625" style="14" customWidth="1"/>
    <col min="13069" max="13069" width="12" style="14" customWidth="1"/>
    <col min="13070" max="13070" width="0" style="14" hidden="1" customWidth="1"/>
    <col min="13071" max="13312" width="9.140625" style="14"/>
    <col min="13313" max="13313" width="7.140625" style="14" customWidth="1"/>
    <col min="13314" max="13314" width="18" style="14" customWidth="1"/>
    <col min="13315" max="13315" width="13.28515625" style="14" customWidth="1"/>
    <col min="13316" max="13316" width="8.7109375" style="14" bestFit="1" customWidth="1"/>
    <col min="13317" max="13317" width="0.7109375" style="14" customWidth="1"/>
    <col min="13318" max="13322" width="7.7109375" style="14" customWidth="1"/>
    <col min="13323" max="13323" width="0.7109375" style="14" customWidth="1"/>
    <col min="13324" max="13324" width="8.28515625" style="14" customWidth="1"/>
    <col min="13325" max="13325" width="12" style="14" customWidth="1"/>
    <col min="13326" max="13326" width="0" style="14" hidden="1" customWidth="1"/>
    <col min="13327" max="13568" width="9.140625" style="14"/>
    <col min="13569" max="13569" width="7.140625" style="14" customWidth="1"/>
    <col min="13570" max="13570" width="18" style="14" customWidth="1"/>
    <col min="13571" max="13571" width="13.28515625" style="14" customWidth="1"/>
    <col min="13572" max="13572" width="8.7109375" style="14" bestFit="1" customWidth="1"/>
    <col min="13573" max="13573" width="0.7109375" style="14" customWidth="1"/>
    <col min="13574" max="13578" width="7.7109375" style="14" customWidth="1"/>
    <col min="13579" max="13579" width="0.7109375" style="14" customWidth="1"/>
    <col min="13580" max="13580" width="8.28515625" style="14" customWidth="1"/>
    <col min="13581" max="13581" width="12" style="14" customWidth="1"/>
    <col min="13582" max="13582" width="0" style="14" hidden="1" customWidth="1"/>
    <col min="13583" max="13824" width="9.140625" style="14"/>
    <col min="13825" max="13825" width="7.140625" style="14" customWidth="1"/>
    <col min="13826" max="13826" width="18" style="14" customWidth="1"/>
    <col min="13827" max="13827" width="13.28515625" style="14" customWidth="1"/>
    <col min="13828" max="13828" width="8.7109375" style="14" bestFit="1" customWidth="1"/>
    <col min="13829" max="13829" width="0.7109375" style="14" customWidth="1"/>
    <col min="13830" max="13834" width="7.7109375" style="14" customWidth="1"/>
    <col min="13835" max="13835" width="0.7109375" style="14" customWidth="1"/>
    <col min="13836" max="13836" width="8.28515625" style="14" customWidth="1"/>
    <col min="13837" max="13837" width="12" style="14" customWidth="1"/>
    <col min="13838" max="13838" width="0" style="14" hidden="1" customWidth="1"/>
    <col min="13839" max="14080" width="9.140625" style="14"/>
    <col min="14081" max="14081" width="7.140625" style="14" customWidth="1"/>
    <col min="14082" max="14082" width="18" style="14" customWidth="1"/>
    <col min="14083" max="14083" width="13.28515625" style="14" customWidth="1"/>
    <col min="14084" max="14084" width="8.7109375" style="14" bestFit="1" customWidth="1"/>
    <col min="14085" max="14085" width="0.7109375" style="14" customWidth="1"/>
    <col min="14086" max="14090" width="7.7109375" style="14" customWidth="1"/>
    <col min="14091" max="14091" width="0.7109375" style="14" customWidth="1"/>
    <col min="14092" max="14092" width="8.28515625" style="14" customWidth="1"/>
    <col min="14093" max="14093" width="12" style="14" customWidth="1"/>
    <col min="14094" max="14094" width="0" style="14" hidden="1" customWidth="1"/>
    <col min="14095" max="14336" width="9.140625" style="14"/>
    <col min="14337" max="14337" width="7.140625" style="14" customWidth="1"/>
    <col min="14338" max="14338" width="18" style="14" customWidth="1"/>
    <col min="14339" max="14339" width="13.28515625" style="14" customWidth="1"/>
    <col min="14340" max="14340" width="8.7109375" style="14" bestFit="1" customWidth="1"/>
    <col min="14341" max="14341" width="0.7109375" style="14" customWidth="1"/>
    <col min="14342" max="14346" width="7.7109375" style="14" customWidth="1"/>
    <col min="14347" max="14347" width="0.7109375" style="14" customWidth="1"/>
    <col min="14348" max="14348" width="8.28515625" style="14" customWidth="1"/>
    <col min="14349" max="14349" width="12" style="14" customWidth="1"/>
    <col min="14350" max="14350" width="0" style="14" hidden="1" customWidth="1"/>
    <col min="14351" max="14592" width="9.140625" style="14"/>
    <col min="14593" max="14593" width="7.140625" style="14" customWidth="1"/>
    <col min="14594" max="14594" width="18" style="14" customWidth="1"/>
    <col min="14595" max="14595" width="13.28515625" style="14" customWidth="1"/>
    <col min="14596" max="14596" width="8.7109375" style="14" bestFit="1" customWidth="1"/>
    <col min="14597" max="14597" width="0.7109375" style="14" customWidth="1"/>
    <col min="14598" max="14602" width="7.7109375" style="14" customWidth="1"/>
    <col min="14603" max="14603" width="0.7109375" style="14" customWidth="1"/>
    <col min="14604" max="14604" width="8.28515625" style="14" customWidth="1"/>
    <col min="14605" max="14605" width="12" style="14" customWidth="1"/>
    <col min="14606" max="14606" width="0" style="14" hidden="1" customWidth="1"/>
    <col min="14607" max="14848" width="9.140625" style="14"/>
    <col min="14849" max="14849" width="7.140625" style="14" customWidth="1"/>
    <col min="14850" max="14850" width="18" style="14" customWidth="1"/>
    <col min="14851" max="14851" width="13.28515625" style="14" customWidth="1"/>
    <col min="14852" max="14852" width="8.7109375" style="14" bestFit="1" customWidth="1"/>
    <col min="14853" max="14853" width="0.7109375" style="14" customWidth="1"/>
    <col min="14854" max="14858" width="7.7109375" style="14" customWidth="1"/>
    <col min="14859" max="14859" width="0.7109375" style="14" customWidth="1"/>
    <col min="14860" max="14860" width="8.28515625" style="14" customWidth="1"/>
    <col min="14861" max="14861" width="12" style="14" customWidth="1"/>
    <col min="14862" max="14862" width="0" style="14" hidden="1" customWidth="1"/>
    <col min="14863" max="15104" width="9.140625" style="14"/>
    <col min="15105" max="15105" width="7.140625" style="14" customWidth="1"/>
    <col min="15106" max="15106" width="18" style="14" customWidth="1"/>
    <col min="15107" max="15107" width="13.28515625" style="14" customWidth="1"/>
    <col min="15108" max="15108" width="8.7109375" style="14" bestFit="1" customWidth="1"/>
    <col min="15109" max="15109" width="0.7109375" style="14" customWidth="1"/>
    <col min="15110" max="15114" width="7.7109375" style="14" customWidth="1"/>
    <col min="15115" max="15115" width="0.7109375" style="14" customWidth="1"/>
    <col min="15116" max="15116" width="8.28515625" style="14" customWidth="1"/>
    <col min="15117" max="15117" width="12" style="14" customWidth="1"/>
    <col min="15118" max="15118" width="0" style="14" hidden="1" customWidth="1"/>
    <col min="15119" max="15360" width="9.140625" style="14"/>
    <col min="15361" max="15361" width="7.140625" style="14" customWidth="1"/>
    <col min="15362" max="15362" width="18" style="14" customWidth="1"/>
    <col min="15363" max="15363" width="13.28515625" style="14" customWidth="1"/>
    <col min="15364" max="15364" width="8.7109375" style="14" bestFit="1" customWidth="1"/>
    <col min="15365" max="15365" width="0.7109375" style="14" customWidth="1"/>
    <col min="15366" max="15370" width="7.7109375" style="14" customWidth="1"/>
    <col min="15371" max="15371" width="0.7109375" style="14" customWidth="1"/>
    <col min="15372" max="15372" width="8.28515625" style="14" customWidth="1"/>
    <col min="15373" max="15373" width="12" style="14" customWidth="1"/>
    <col min="15374" max="15374" width="0" style="14" hidden="1" customWidth="1"/>
    <col min="15375" max="15616" width="9.140625" style="14"/>
    <col min="15617" max="15617" width="7.140625" style="14" customWidth="1"/>
    <col min="15618" max="15618" width="18" style="14" customWidth="1"/>
    <col min="15619" max="15619" width="13.28515625" style="14" customWidth="1"/>
    <col min="15620" max="15620" width="8.7109375" style="14" bestFit="1" customWidth="1"/>
    <col min="15621" max="15621" width="0.7109375" style="14" customWidth="1"/>
    <col min="15622" max="15626" width="7.7109375" style="14" customWidth="1"/>
    <col min="15627" max="15627" width="0.7109375" style="14" customWidth="1"/>
    <col min="15628" max="15628" width="8.28515625" style="14" customWidth="1"/>
    <col min="15629" max="15629" width="12" style="14" customWidth="1"/>
    <col min="15630" max="15630" width="0" style="14" hidden="1" customWidth="1"/>
    <col min="15631" max="15872" width="9.140625" style="14"/>
    <col min="15873" max="15873" width="7.140625" style="14" customWidth="1"/>
    <col min="15874" max="15874" width="18" style="14" customWidth="1"/>
    <col min="15875" max="15875" width="13.28515625" style="14" customWidth="1"/>
    <col min="15876" max="15876" width="8.7109375" style="14" bestFit="1" customWidth="1"/>
    <col min="15877" max="15877" width="0.7109375" style="14" customWidth="1"/>
    <col min="15878" max="15882" width="7.7109375" style="14" customWidth="1"/>
    <col min="15883" max="15883" width="0.7109375" style="14" customWidth="1"/>
    <col min="15884" max="15884" width="8.28515625" style="14" customWidth="1"/>
    <col min="15885" max="15885" width="12" style="14" customWidth="1"/>
    <col min="15886" max="15886" width="0" style="14" hidden="1" customWidth="1"/>
    <col min="15887" max="16128" width="9.140625" style="14"/>
    <col min="16129" max="16129" width="7.140625" style="14" customWidth="1"/>
    <col min="16130" max="16130" width="18" style="14" customWidth="1"/>
    <col min="16131" max="16131" width="13.28515625" style="14" customWidth="1"/>
    <col min="16132" max="16132" width="8.7109375" style="14" bestFit="1" customWidth="1"/>
    <col min="16133" max="16133" width="0.7109375" style="14" customWidth="1"/>
    <col min="16134" max="16138" width="7.7109375" style="14" customWidth="1"/>
    <col min="16139" max="16139" width="0.7109375" style="14" customWidth="1"/>
    <col min="16140" max="16140" width="8.28515625" style="14" customWidth="1"/>
    <col min="16141" max="16141" width="12" style="14" customWidth="1"/>
    <col min="16142" max="16142" width="0" style="14" hidden="1" customWidth="1"/>
    <col min="16143" max="16384" width="9.140625" style="14"/>
  </cols>
  <sheetData>
    <row r="1" spans="1:26" x14ac:dyDescent="0.25">
      <c r="A1" s="143" t="s">
        <v>18</v>
      </c>
      <c r="B1" s="143"/>
      <c r="C1" s="143"/>
      <c r="D1" s="143"/>
      <c r="E1" s="143"/>
      <c r="F1" s="143"/>
      <c r="G1" s="143"/>
      <c r="H1" s="144"/>
      <c r="I1" s="17"/>
      <c r="J1" s="18" t="s">
        <v>19</v>
      </c>
      <c r="K1" s="19"/>
      <c r="L1" s="145">
        <f>DATE(rok, 9, 1)</f>
        <v>41153</v>
      </c>
      <c r="M1" s="146" t="e">
        <f>DATE(#REF!,#REF!,#REF!)</f>
        <v>#REF!</v>
      </c>
      <c r="N1" s="147"/>
      <c r="O1" s="148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x14ac:dyDescent="0.25">
      <c r="A2" s="20"/>
      <c r="B2" s="20"/>
      <c r="C2" s="20"/>
      <c r="D2" s="13"/>
      <c r="E2" s="13"/>
      <c r="F2" s="21"/>
      <c r="G2" s="21"/>
      <c r="H2" s="21"/>
      <c r="I2" s="21"/>
      <c r="J2" s="21"/>
      <c r="K2" s="13"/>
      <c r="L2" s="22">
        <v>7</v>
      </c>
      <c r="M2" s="22"/>
      <c r="N2" s="2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x14ac:dyDescent="0.25">
      <c r="A3" s="24" t="s">
        <v>20</v>
      </c>
      <c r="B3" s="25" t="str">
        <f>data!$A$4</f>
        <v>Meno a priezvisko</v>
      </c>
      <c r="C3" s="26" t="s">
        <v>21</v>
      </c>
      <c r="D3" s="149" t="str">
        <f>data!$B$11&amp;", ŠPZ: "&amp;data!$B$10</f>
        <v>značka a typ auta, ŠPZ: ZA 123 AB</v>
      </c>
      <c r="E3" s="150"/>
      <c r="F3" s="150"/>
      <c r="G3" s="150"/>
      <c r="H3" s="150"/>
      <c r="I3" s="150"/>
      <c r="J3" s="150"/>
      <c r="K3" s="150"/>
      <c r="L3" s="150"/>
      <c r="M3" s="150"/>
      <c r="N3" s="147"/>
      <c r="O3" s="148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x14ac:dyDescent="0.25">
      <c r="A4" s="20"/>
      <c r="B4" s="20"/>
      <c r="C4" s="20"/>
      <c r="D4" s="13"/>
      <c r="E4" s="13"/>
      <c r="F4" s="21"/>
      <c r="G4" s="21"/>
      <c r="H4" s="21"/>
      <c r="I4" s="21"/>
      <c r="J4" s="21"/>
      <c r="K4" s="13"/>
      <c r="L4" s="22"/>
      <c r="M4" s="22"/>
      <c r="N4" s="2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s="28" customFormat="1" ht="11.25" x14ac:dyDescent="0.2">
      <c r="A5" s="151" t="s">
        <v>22</v>
      </c>
      <c r="B5" s="152" t="s">
        <v>23</v>
      </c>
      <c r="C5" s="153"/>
      <c r="D5" s="154"/>
      <c r="E5" s="27"/>
      <c r="F5" s="161" t="s">
        <v>24</v>
      </c>
      <c r="G5" s="162" t="s">
        <v>25</v>
      </c>
      <c r="H5" s="162"/>
      <c r="I5" s="162"/>
      <c r="J5" s="162"/>
      <c r="K5" s="27"/>
      <c r="L5" s="163" t="s">
        <v>26</v>
      </c>
      <c r="M5" s="163" t="s">
        <v>27</v>
      </c>
      <c r="N5" s="27"/>
      <c r="O5" s="163" t="s">
        <v>73</v>
      </c>
      <c r="P5" s="27"/>
      <c r="Q5" s="161" t="s">
        <v>28</v>
      </c>
      <c r="R5" s="27"/>
      <c r="S5" s="27"/>
      <c r="T5" s="27"/>
      <c r="U5" s="27"/>
      <c r="V5" s="27"/>
      <c r="W5" s="27"/>
      <c r="X5" s="27"/>
      <c r="Y5" s="27"/>
      <c r="Z5" s="27"/>
    </row>
    <row r="6" spans="1:26" s="28" customFormat="1" ht="11.25" x14ac:dyDescent="0.2">
      <c r="A6" s="151"/>
      <c r="B6" s="155"/>
      <c r="C6" s="156"/>
      <c r="D6" s="157"/>
      <c r="E6" s="27"/>
      <c r="F6" s="161"/>
      <c r="G6" s="162" t="s">
        <v>29</v>
      </c>
      <c r="H6" s="162"/>
      <c r="I6" s="172" t="s">
        <v>30</v>
      </c>
      <c r="J6" s="173"/>
      <c r="K6" s="27"/>
      <c r="L6" s="163"/>
      <c r="M6" s="163"/>
      <c r="N6" s="27"/>
      <c r="O6" s="163"/>
      <c r="P6" s="27"/>
      <c r="Q6" s="161"/>
      <c r="R6" s="27"/>
      <c r="S6" s="27"/>
      <c r="T6" s="27"/>
      <c r="U6" s="27"/>
      <c r="V6" s="27"/>
      <c r="W6" s="27"/>
      <c r="X6" s="27"/>
      <c r="Y6" s="27"/>
      <c r="Z6" s="27"/>
    </row>
    <row r="7" spans="1:26" s="28" customFormat="1" ht="22.5" x14ac:dyDescent="0.2">
      <c r="A7" s="151"/>
      <c r="B7" s="158"/>
      <c r="C7" s="159"/>
      <c r="D7" s="160"/>
      <c r="E7" s="27"/>
      <c r="F7" s="161"/>
      <c r="G7" s="29" t="s">
        <v>31</v>
      </c>
      <c r="H7" s="126" t="s">
        <v>32</v>
      </c>
      <c r="I7" s="29" t="s">
        <v>31</v>
      </c>
      <c r="J7" s="126" t="s">
        <v>32</v>
      </c>
      <c r="K7" s="27"/>
      <c r="L7" s="163"/>
      <c r="M7" s="163"/>
      <c r="N7" s="27"/>
      <c r="O7" s="163"/>
      <c r="P7" s="27"/>
      <c r="Q7" s="161"/>
      <c r="R7" s="27"/>
      <c r="S7" s="27"/>
      <c r="T7" s="27"/>
      <c r="U7" s="27"/>
      <c r="V7" s="27"/>
      <c r="W7" s="27"/>
      <c r="X7" s="27"/>
      <c r="Y7" s="27"/>
      <c r="Z7" s="27"/>
    </row>
    <row r="8" spans="1:26" x14ac:dyDescent="0.25">
      <c r="A8" s="20"/>
      <c r="B8" s="20"/>
      <c r="C8" s="20"/>
      <c r="D8" s="13"/>
      <c r="E8" s="13"/>
      <c r="F8" s="21"/>
      <c r="G8" s="21"/>
      <c r="H8" s="21"/>
      <c r="I8" s="21"/>
      <c r="J8" s="21"/>
      <c r="K8" s="13"/>
      <c r="L8" s="22"/>
      <c r="M8" s="22"/>
      <c r="N8" s="23"/>
      <c r="O8" s="13"/>
      <c r="P8" s="13"/>
      <c r="Q8" s="21"/>
      <c r="R8" s="13"/>
      <c r="S8" s="13"/>
      <c r="T8" s="13"/>
      <c r="U8" s="13"/>
      <c r="V8" s="13"/>
      <c r="W8" s="13"/>
      <c r="X8" s="13"/>
      <c r="Y8" s="13"/>
      <c r="Z8" s="13"/>
    </row>
    <row r="9" spans="1:26" s="43" customFormat="1" ht="11.25" x14ac:dyDescent="0.2">
      <c r="A9" s="174">
        <f>L1</f>
        <v>41153</v>
      </c>
      <c r="B9" s="165"/>
      <c r="C9" s="165"/>
      <c r="D9" s="166"/>
      <c r="E9" s="31">
        <v>1</v>
      </c>
      <c r="F9" s="32">
        <f>'08'!F70</f>
        <v>58440</v>
      </c>
      <c r="G9" s="33"/>
      <c r="H9" s="33"/>
      <c r="I9" s="34"/>
      <c r="J9" s="35"/>
      <c r="K9" s="36"/>
      <c r="L9" s="37"/>
      <c r="M9" s="38">
        <f>'08'!M70</f>
        <v>50.039999999999992</v>
      </c>
      <c r="N9" s="39">
        <f>WEEKDAY($A9,2)</f>
        <v>6</v>
      </c>
      <c r="O9" s="40"/>
      <c r="P9" s="104"/>
      <c r="Q9" s="42"/>
      <c r="R9" s="41"/>
      <c r="S9" s="31"/>
      <c r="T9" s="31"/>
      <c r="U9" s="31"/>
      <c r="V9" s="31"/>
      <c r="W9" s="31"/>
      <c r="X9" s="31"/>
      <c r="Y9" s="31"/>
      <c r="Z9" s="31"/>
    </row>
    <row r="10" spans="1:26" s="43" customFormat="1" ht="11.25" x14ac:dyDescent="0.2">
      <c r="A10" s="175"/>
      <c r="B10" s="167"/>
      <c r="C10" s="168"/>
      <c r="D10" s="169"/>
      <c r="E10" s="31"/>
      <c r="F10" s="44">
        <f>F9+G9+H9+I9+J9</f>
        <v>58440</v>
      </c>
      <c r="G10" s="45"/>
      <c r="H10" s="45"/>
      <c r="I10" s="46"/>
      <c r="J10" s="47"/>
      <c r="K10" s="48"/>
      <c r="L10" s="49"/>
      <c r="M10" s="50">
        <f>M9-((G10+I10)*data!$B$22+(H10+J10)*data!$B$23)/100+L10</f>
        <v>50.039999999999992</v>
      </c>
      <c r="N10" s="51">
        <f>WEEKDAY($A9,2)</f>
        <v>6</v>
      </c>
      <c r="O10" s="52"/>
      <c r="P10" s="104"/>
      <c r="Q10" s="53"/>
      <c r="R10" s="41"/>
      <c r="S10" s="31"/>
      <c r="T10" s="31"/>
      <c r="U10" s="31"/>
      <c r="V10" s="31"/>
      <c r="W10" s="31"/>
      <c r="X10" s="31"/>
      <c r="Y10" s="31"/>
      <c r="Z10" s="31"/>
    </row>
    <row r="11" spans="1:26" s="43" customFormat="1" ht="11.25" x14ac:dyDescent="0.2">
      <c r="A11" s="164">
        <f>A9+1</f>
        <v>41154</v>
      </c>
      <c r="B11" s="165"/>
      <c r="C11" s="165"/>
      <c r="D11" s="166"/>
      <c r="E11" s="31"/>
      <c r="F11" s="44">
        <f t="shared" ref="F11:F70" si="0">F10+G10+H10+I10+J10</f>
        <v>58440</v>
      </c>
      <c r="G11" s="45"/>
      <c r="H11" s="45"/>
      <c r="I11" s="46"/>
      <c r="J11" s="47"/>
      <c r="K11" s="48"/>
      <c r="L11" s="49"/>
      <c r="M11" s="50">
        <f>M10-((G11+I11)*data!$B$22+(H11+J11)*data!$B$23)/100+L11</f>
        <v>50.039999999999992</v>
      </c>
      <c r="N11" s="51">
        <f>WEEKDAY($A11,2)</f>
        <v>7</v>
      </c>
      <c r="O11" s="52"/>
      <c r="P11" s="104"/>
      <c r="Q11" s="53"/>
      <c r="R11" s="41"/>
      <c r="S11" s="31"/>
      <c r="T11" s="31"/>
      <c r="U11" s="31"/>
      <c r="V11" s="31"/>
      <c r="W11" s="31"/>
      <c r="X11" s="31"/>
      <c r="Y11" s="31"/>
      <c r="Z11" s="31"/>
    </row>
    <row r="12" spans="1:26" s="43" customFormat="1" ht="11.25" x14ac:dyDescent="0.2">
      <c r="A12" s="164"/>
      <c r="B12" s="167"/>
      <c r="C12" s="168"/>
      <c r="D12" s="169"/>
      <c r="E12" s="31"/>
      <c r="F12" s="44">
        <f t="shared" si="0"/>
        <v>58440</v>
      </c>
      <c r="G12" s="45"/>
      <c r="H12" s="45"/>
      <c r="I12" s="46"/>
      <c r="J12" s="47"/>
      <c r="K12" s="48"/>
      <c r="L12" s="49"/>
      <c r="M12" s="50">
        <f>M11-((G12+I12)*data!$B$22+(H12+J12)*data!$B$23)/100+L12</f>
        <v>50.039999999999992</v>
      </c>
      <c r="N12" s="51">
        <f>WEEKDAY($A11,2)</f>
        <v>7</v>
      </c>
      <c r="O12" s="52"/>
      <c r="P12" s="41"/>
      <c r="Q12" s="53"/>
      <c r="R12" s="41"/>
      <c r="S12" s="31"/>
      <c r="T12" s="31"/>
      <c r="U12" s="31"/>
      <c r="V12" s="31"/>
      <c r="W12" s="31"/>
      <c r="X12" s="31"/>
      <c r="Y12" s="31"/>
      <c r="Z12" s="31"/>
    </row>
    <row r="13" spans="1:26" s="43" customFormat="1" ht="11.25" x14ac:dyDescent="0.2">
      <c r="A13" s="164">
        <f>A11+1</f>
        <v>41155</v>
      </c>
      <c r="B13" s="170"/>
      <c r="C13" s="170"/>
      <c r="D13" s="171"/>
      <c r="E13" s="31"/>
      <c r="F13" s="44">
        <f t="shared" si="0"/>
        <v>58440</v>
      </c>
      <c r="G13" s="45"/>
      <c r="H13" s="45"/>
      <c r="I13" s="46"/>
      <c r="J13" s="47"/>
      <c r="K13" s="48"/>
      <c r="L13" s="49"/>
      <c r="M13" s="50">
        <f>M12-((G13+I13)*data!$B$22+(H13+J13)*data!$B$23)/100+L13</f>
        <v>50.039999999999992</v>
      </c>
      <c r="N13" s="51">
        <f>WEEKDAY($A13,2)</f>
        <v>1</v>
      </c>
      <c r="O13" s="52"/>
      <c r="P13" s="41"/>
      <c r="Q13" s="53"/>
      <c r="R13" s="41"/>
      <c r="S13" s="31"/>
      <c r="T13" s="31"/>
      <c r="U13" s="31"/>
      <c r="V13" s="31"/>
      <c r="W13" s="31"/>
      <c r="X13" s="31"/>
      <c r="Y13" s="31"/>
      <c r="Z13" s="31"/>
    </row>
    <row r="14" spans="1:26" s="43" customFormat="1" ht="11.25" x14ac:dyDescent="0.2">
      <c r="A14" s="164"/>
      <c r="B14" s="170"/>
      <c r="C14" s="170"/>
      <c r="D14" s="171"/>
      <c r="E14" s="31"/>
      <c r="F14" s="44">
        <f t="shared" si="0"/>
        <v>58440</v>
      </c>
      <c r="G14" s="45"/>
      <c r="H14" s="45"/>
      <c r="I14" s="46"/>
      <c r="J14" s="47"/>
      <c r="K14" s="48"/>
      <c r="L14" s="49"/>
      <c r="M14" s="50">
        <f>M13-((G14+I14)*data!$B$22+(H14+J14)*data!$B$23)/100+L14</f>
        <v>50.039999999999992</v>
      </c>
      <c r="N14" s="51">
        <f>WEEKDAY($A13,2)</f>
        <v>1</v>
      </c>
      <c r="O14" s="52"/>
      <c r="P14" s="41"/>
      <c r="Q14" s="53"/>
      <c r="R14" s="41"/>
      <c r="S14" s="31"/>
      <c r="T14" s="31"/>
      <c r="U14" s="31"/>
      <c r="V14" s="31"/>
      <c r="W14" s="31"/>
      <c r="X14" s="31"/>
      <c r="Y14" s="31"/>
      <c r="Z14" s="31"/>
    </row>
    <row r="15" spans="1:26" s="43" customFormat="1" ht="11.25" x14ac:dyDescent="0.2">
      <c r="A15" s="164">
        <f>A13+1</f>
        <v>41156</v>
      </c>
      <c r="B15" s="170"/>
      <c r="C15" s="170"/>
      <c r="D15" s="171"/>
      <c r="E15" s="31"/>
      <c r="F15" s="44">
        <f t="shared" si="0"/>
        <v>58440</v>
      </c>
      <c r="G15" s="45"/>
      <c r="H15" s="45"/>
      <c r="I15" s="46"/>
      <c r="J15" s="47"/>
      <c r="K15" s="48"/>
      <c r="L15" s="49"/>
      <c r="M15" s="50">
        <f>M14-((G15+I15)*data!$B$22+(H15+J15)*data!$B$23)/100+L15</f>
        <v>50.039999999999992</v>
      </c>
      <c r="N15" s="51">
        <f>WEEKDAY($A15,2)</f>
        <v>2</v>
      </c>
      <c r="O15" s="52"/>
      <c r="P15" s="41"/>
      <c r="Q15" s="53"/>
      <c r="R15" s="41"/>
      <c r="S15" s="31"/>
      <c r="T15" s="31"/>
      <c r="U15" s="31"/>
      <c r="V15" s="31"/>
      <c r="W15" s="31"/>
      <c r="X15" s="31"/>
      <c r="Y15" s="31"/>
      <c r="Z15" s="31"/>
    </row>
    <row r="16" spans="1:26" s="43" customFormat="1" ht="11.25" x14ac:dyDescent="0.2">
      <c r="A16" s="164"/>
      <c r="B16" s="170"/>
      <c r="C16" s="170"/>
      <c r="D16" s="171"/>
      <c r="E16" s="31"/>
      <c r="F16" s="44">
        <f t="shared" si="0"/>
        <v>58440</v>
      </c>
      <c r="G16" s="45"/>
      <c r="H16" s="45"/>
      <c r="I16" s="46"/>
      <c r="J16" s="47"/>
      <c r="K16" s="48"/>
      <c r="L16" s="49"/>
      <c r="M16" s="50">
        <f>M15-((G16+I16)*data!$B$22+(H16+J16)*data!$B$23)/100+L16</f>
        <v>50.039999999999992</v>
      </c>
      <c r="N16" s="51">
        <f>WEEKDAY($A15,2)</f>
        <v>2</v>
      </c>
      <c r="O16" s="52"/>
      <c r="P16" s="41"/>
      <c r="Q16" s="53"/>
      <c r="R16" s="41"/>
      <c r="S16" s="31"/>
      <c r="T16" s="31"/>
      <c r="U16" s="31"/>
      <c r="V16" s="31"/>
      <c r="W16" s="31"/>
      <c r="X16" s="31"/>
      <c r="Y16" s="31"/>
      <c r="Z16" s="31"/>
    </row>
    <row r="17" spans="1:26" s="43" customFormat="1" ht="11.25" x14ac:dyDescent="0.2">
      <c r="A17" s="164">
        <f>A15+1</f>
        <v>41157</v>
      </c>
      <c r="B17" s="165"/>
      <c r="C17" s="165"/>
      <c r="D17" s="166"/>
      <c r="E17" s="31"/>
      <c r="F17" s="44">
        <f t="shared" si="0"/>
        <v>58440</v>
      </c>
      <c r="G17" s="45"/>
      <c r="H17" s="45"/>
      <c r="I17" s="46"/>
      <c r="J17" s="47"/>
      <c r="K17" s="48"/>
      <c r="L17" s="49"/>
      <c r="M17" s="50">
        <f>M16-((G17+I17)*data!$B$22+(H17+J17)*data!$B$23)/100+L17</f>
        <v>50.039999999999992</v>
      </c>
      <c r="N17" s="51">
        <f>WEEKDAY($A17,2)</f>
        <v>3</v>
      </c>
      <c r="O17" s="52"/>
      <c r="P17" s="41"/>
      <c r="Q17" s="53"/>
      <c r="R17" s="41"/>
      <c r="S17" s="31"/>
      <c r="T17" s="31"/>
      <c r="U17" s="31"/>
      <c r="V17" s="31"/>
      <c r="W17" s="31"/>
      <c r="X17" s="31"/>
      <c r="Y17" s="31"/>
      <c r="Z17" s="31"/>
    </row>
    <row r="18" spans="1:26" s="43" customFormat="1" ht="11.25" x14ac:dyDescent="0.2">
      <c r="A18" s="164"/>
      <c r="B18" s="170"/>
      <c r="C18" s="170"/>
      <c r="D18" s="171"/>
      <c r="E18" s="31"/>
      <c r="F18" s="44">
        <f t="shared" si="0"/>
        <v>58440</v>
      </c>
      <c r="G18" s="45"/>
      <c r="H18" s="45"/>
      <c r="I18" s="46"/>
      <c r="J18" s="47"/>
      <c r="K18" s="48"/>
      <c r="L18" s="49"/>
      <c r="M18" s="50">
        <f>M17-((G18+I18)*data!$B$22+(H18+J18)*data!$B$23)/100+L18</f>
        <v>50.039999999999992</v>
      </c>
      <c r="N18" s="51">
        <f>WEEKDAY($A17,2)</f>
        <v>3</v>
      </c>
      <c r="O18" s="52"/>
      <c r="P18" s="41"/>
      <c r="Q18" s="53"/>
      <c r="R18" s="41"/>
      <c r="S18" s="31"/>
      <c r="T18" s="31"/>
      <c r="U18" s="31"/>
      <c r="V18" s="31"/>
      <c r="W18" s="31"/>
      <c r="X18" s="31"/>
      <c r="Y18" s="31"/>
      <c r="Z18" s="31"/>
    </row>
    <row r="19" spans="1:26" s="43" customFormat="1" ht="11.25" x14ac:dyDescent="0.2">
      <c r="A19" s="164">
        <f>A17+1</f>
        <v>41158</v>
      </c>
      <c r="B19" s="165"/>
      <c r="C19" s="165"/>
      <c r="D19" s="166"/>
      <c r="E19" s="31"/>
      <c r="F19" s="44">
        <f t="shared" si="0"/>
        <v>58440</v>
      </c>
      <c r="G19" s="45"/>
      <c r="H19" s="45"/>
      <c r="I19" s="46"/>
      <c r="J19" s="47"/>
      <c r="K19" s="48"/>
      <c r="L19" s="49"/>
      <c r="M19" s="50">
        <f>M18-((G19+I19)*data!$B$22+(H19+J19)*data!$B$23)/100+L19</f>
        <v>50.039999999999992</v>
      </c>
      <c r="N19" s="51">
        <f>WEEKDAY($A19,2)</f>
        <v>4</v>
      </c>
      <c r="O19" s="52"/>
      <c r="P19" s="41"/>
      <c r="Q19" s="53"/>
      <c r="R19" s="41"/>
      <c r="S19" s="31"/>
      <c r="T19" s="31"/>
      <c r="U19" s="31"/>
      <c r="V19" s="31"/>
      <c r="W19" s="31"/>
      <c r="X19" s="31"/>
      <c r="Y19" s="31"/>
      <c r="Z19" s="31"/>
    </row>
    <row r="20" spans="1:26" s="43" customFormat="1" ht="11.25" x14ac:dyDescent="0.2">
      <c r="A20" s="164"/>
      <c r="B20" s="170"/>
      <c r="C20" s="170"/>
      <c r="D20" s="171"/>
      <c r="E20" s="31"/>
      <c r="F20" s="44">
        <f t="shared" si="0"/>
        <v>58440</v>
      </c>
      <c r="G20" s="45"/>
      <c r="H20" s="45"/>
      <c r="I20" s="46"/>
      <c r="J20" s="47"/>
      <c r="K20" s="48"/>
      <c r="L20" s="49"/>
      <c r="M20" s="50">
        <f>M19-((G20+I20)*data!$B$22+(H20+J20)*data!$B$23)/100+L20</f>
        <v>50.039999999999992</v>
      </c>
      <c r="N20" s="51">
        <f>WEEKDAY($A19,2)</f>
        <v>4</v>
      </c>
      <c r="O20" s="52"/>
      <c r="P20" s="41"/>
      <c r="Q20" s="53"/>
      <c r="R20" s="41"/>
      <c r="S20" s="31"/>
      <c r="T20" s="31"/>
      <c r="U20" s="31"/>
      <c r="V20" s="31"/>
      <c r="W20" s="31"/>
      <c r="X20" s="31"/>
      <c r="Y20" s="31"/>
      <c r="Z20" s="31"/>
    </row>
    <row r="21" spans="1:26" s="43" customFormat="1" ht="11.25" x14ac:dyDescent="0.2">
      <c r="A21" s="164">
        <f>A19+1</f>
        <v>41159</v>
      </c>
      <c r="B21" s="165"/>
      <c r="C21" s="165"/>
      <c r="D21" s="166"/>
      <c r="E21" s="31"/>
      <c r="F21" s="44">
        <f t="shared" si="0"/>
        <v>58440</v>
      </c>
      <c r="G21" s="45"/>
      <c r="H21" s="45"/>
      <c r="I21" s="46"/>
      <c r="J21" s="47"/>
      <c r="K21" s="48"/>
      <c r="L21" s="49"/>
      <c r="M21" s="50">
        <f>M20-((G21+I21)*data!$B$22+(H21+J21)*data!$B$23)/100+L21</f>
        <v>50.039999999999992</v>
      </c>
      <c r="N21" s="51">
        <f>WEEKDAY($A21,2)</f>
        <v>5</v>
      </c>
      <c r="O21" s="52"/>
      <c r="P21" s="41"/>
      <c r="Q21" s="53"/>
      <c r="R21" s="41"/>
      <c r="S21" s="105">
        <v>38783</v>
      </c>
      <c r="T21" s="106" t="s">
        <v>55</v>
      </c>
      <c r="U21" s="106" t="s">
        <v>56</v>
      </c>
      <c r="V21" s="106">
        <v>38.090000000000003</v>
      </c>
      <c r="W21" s="106" t="s">
        <v>57</v>
      </c>
      <c r="X21" s="107">
        <v>1451.2</v>
      </c>
      <c r="Y21" s="31"/>
      <c r="Z21" s="31"/>
    </row>
    <row r="22" spans="1:26" s="43" customFormat="1" ht="11.25" x14ac:dyDescent="0.2">
      <c r="A22" s="164"/>
      <c r="B22" s="170"/>
      <c r="C22" s="170"/>
      <c r="D22" s="171"/>
      <c r="E22" s="31"/>
      <c r="F22" s="44">
        <f t="shared" si="0"/>
        <v>58440</v>
      </c>
      <c r="G22" s="45"/>
      <c r="H22" s="45"/>
      <c r="I22" s="46"/>
      <c r="J22" s="47"/>
      <c r="K22" s="48"/>
      <c r="L22" s="49"/>
      <c r="M22" s="50">
        <f>M21-((G22+I22)*data!$B$22+(H22+J22)*data!$B$23)/100+L22</f>
        <v>50.039999999999992</v>
      </c>
      <c r="N22" s="51">
        <f>WEEKDAY($A21,2)</f>
        <v>5</v>
      </c>
      <c r="O22" s="52"/>
      <c r="P22" s="41"/>
      <c r="Q22" s="53"/>
      <c r="R22" s="41"/>
      <c r="S22" s="108"/>
      <c r="T22" s="109"/>
      <c r="U22" s="106" t="s">
        <v>58</v>
      </c>
      <c r="V22" s="106">
        <v>26.06</v>
      </c>
      <c r="W22" s="106" t="s">
        <v>57</v>
      </c>
      <c r="X22" s="107">
        <v>1003.3</v>
      </c>
      <c r="Y22" s="31"/>
      <c r="Z22" s="31"/>
    </row>
    <row r="23" spans="1:26" s="43" customFormat="1" ht="11.25" x14ac:dyDescent="0.2">
      <c r="A23" s="164">
        <f>A21+1</f>
        <v>41160</v>
      </c>
      <c r="B23" s="165"/>
      <c r="C23" s="165"/>
      <c r="D23" s="166"/>
      <c r="E23" s="31"/>
      <c r="F23" s="44">
        <f t="shared" si="0"/>
        <v>58440</v>
      </c>
      <c r="G23" s="45"/>
      <c r="H23" s="45"/>
      <c r="I23" s="46"/>
      <c r="J23" s="47"/>
      <c r="K23" s="48"/>
      <c r="L23" s="49"/>
      <c r="M23" s="50">
        <f>M22-((G23+I23)*data!$B$22+(H23+J23)*data!$B$23)/100+L23</f>
        <v>50.039999999999992</v>
      </c>
      <c r="N23" s="51">
        <f>WEEKDAY($A23,2)</f>
        <v>6</v>
      </c>
      <c r="O23" s="52"/>
      <c r="P23" s="41"/>
      <c r="Q23" s="53"/>
      <c r="R23" s="41"/>
      <c r="S23" s="105">
        <v>38784</v>
      </c>
      <c r="T23" s="106" t="s">
        <v>55</v>
      </c>
      <c r="U23" s="106" t="s">
        <v>59</v>
      </c>
      <c r="V23" s="106">
        <v>33.619999999999997</v>
      </c>
      <c r="W23" s="106" t="s">
        <v>57</v>
      </c>
      <c r="X23" s="107">
        <v>1307.8</v>
      </c>
      <c r="Y23" s="31"/>
      <c r="Z23" s="31"/>
    </row>
    <row r="24" spans="1:26" s="43" customFormat="1" ht="11.25" x14ac:dyDescent="0.2">
      <c r="A24" s="164"/>
      <c r="B24" s="170"/>
      <c r="C24" s="170"/>
      <c r="D24" s="171"/>
      <c r="E24" s="31"/>
      <c r="F24" s="44">
        <f t="shared" si="0"/>
        <v>58440</v>
      </c>
      <c r="G24" s="45"/>
      <c r="H24" s="45"/>
      <c r="I24" s="46"/>
      <c r="J24" s="47"/>
      <c r="K24" s="48"/>
      <c r="L24" s="49"/>
      <c r="M24" s="50">
        <f>M23-((G24+I24)*data!$B$22+(H24+J24)*data!$B$23)/100+L24</f>
        <v>50.039999999999992</v>
      </c>
      <c r="N24" s="51">
        <f>WEEKDAY($A23,2)</f>
        <v>6</v>
      </c>
      <c r="O24" s="52"/>
      <c r="P24" s="41"/>
      <c r="Q24" s="53"/>
      <c r="R24" s="41"/>
      <c r="S24" s="31"/>
      <c r="T24" s="31"/>
      <c r="U24" s="31"/>
      <c r="V24" s="31"/>
      <c r="W24" s="31"/>
      <c r="X24" s="31"/>
      <c r="Y24" s="31"/>
      <c r="Z24" s="31"/>
    </row>
    <row r="25" spans="1:26" s="43" customFormat="1" ht="11.25" x14ac:dyDescent="0.2">
      <c r="A25" s="164">
        <f>A23+1</f>
        <v>41161</v>
      </c>
      <c r="B25" s="165"/>
      <c r="C25" s="165"/>
      <c r="D25" s="166"/>
      <c r="E25" s="31"/>
      <c r="F25" s="44">
        <f t="shared" si="0"/>
        <v>58440</v>
      </c>
      <c r="G25" s="45"/>
      <c r="H25" s="45"/>
      <c r="I25" s="46"/>
      <c r="J25" s="47"/>
      <c r="K25" s="48"/>
      <c r="L25" s="49"/>
      <c r="M25" s="50">
        <f>M24-((G25+I25)*data!$B$22+(H25+J25)*data!$B$23)/100+L25</f>
        <v>50.039999999999992</v>
      </c>
      <c r="N25" s="51">
        <f>WEEKDAY($A25,2)</f>
        <v>7</v>
      </c>
      <c r="O25" s="52"/>
      <c r="P25" s="41"/>
      <c r="Q25" s="53"/>
      <c r="R25" s="41"/>
      <c r="S25" s="31"/>
      <c r="T25" s="31"/>
      <c r="U25" s="31"/>
      <c r="V25" s="31"/>
      <c r="W25" s="31"/>
      <c r="X25" s="31"/>
      <c r="Y25" s="31"/>
      <c r="Z25" s="31"/>
    </row>
    <row r="26" spans="1:26" s="43" customFormat="1" ht="11.25" x14ac:dyDescent="0.2">
      <c r="A26" s="164"/>
      <c r="B26" s="170"/>
      <c r="C26" s="170"/>
      <c r="D26" s="171"/>
      <c r="E26" s="31"/>
      <c r="F26" s="44">
        <f t="shared" si="0"/>
        <v>58440</v>
      </c>
      <c r="G26" s="45"/>
      <c r="H26" s="45"/>
      <c r="I26" s="46"/>
      <c r="J26" s="47"/>
      <c r="K26" s="48"/>
      <c r="L26" s="49"/>
      <c r="M26" s="50">
        <f>M25-((G26+I26)*data!$B$22+(H26+J26)*data!$B$23)/100+L26</f>
        <v>50.039999999999992</v>
      </c>
      <c r="N26" s="51">
        <f>WEEKDAY($A25,2)</f>
        <v>7</v>
      </c>
      <c r="O26" s="52"/>
      <c r="P26" s="41"/>
      <c r="Q26" s="53"/>
      <c r="R26" s="41"/>
      <c r="S26" s="31"/>
      <c r="T26" s="31"/>
      <c r="U26" s="31"/>
      <c r="V26" s="31"/>
      <c r="W26" s="31"/>
      <c r="X26" s="31"/>
      <c r="Y26" s="31"/>
      <c r="Z26" s="31"/>
    </row>
    <row r="27" spans="1:26" s="43" customFormat="1" ht="11.25" x14ac:dyDescent="0.2">
      <c r="A27" s="164">
        <f>A25+1</f>
        <v>41162</v>
      </c>
      <c r="B27" s="170"/>
      <c r="C27" s="170"/>
      <c r="D27" s="171"/>
      <c r="E27" s="31"/>
      <c r="F27" s="44">
        <f t="shared" si="0"/>
        <v>58440</v>
      </c>
      <c r="G27" s="45"/>
      <c r="H27" s="45"/>
      <c r="I27" s="46"/>
      <c r="J27" s="47"/>
      <c r="K27" s="48"/>
      <c r="L27" s="49"/>
      <c r="M27" s="50">
        <f>M26-((G27+I27)*data!$B$22+(H27+J27)*data!$B$23)/100+L27</f>
        <v>50.039999999999992</v>
      </c>
      <c r="N27" s="51">
        <f>WEEKDAY($A27,2)</f>
        <v>1</v>
      </c>
      <c r="O27" s="52"/>
      <c r="P27" s="41"/>
      <c r="Q27" s="53"/>
      <c r="R27" s="41"/>
      <c r="S27" s="31"/>
      <c r="T27" s="31"/>
      <c r="U27" s="31"/>
      <c r="V27" s="31"/>
      <c r="W27" s="31"/>
      <c r="X27" s="31"/>
      <c r="Y27" s="31"/>
      <c r="Z27" s="31"/>
    </row>
    <row r="28" spans="1:26" s="43" customFormat="1" ht="11.25" x14ac:dyDescent="0.2">
      <c r="A28" s="164"/>
      <c r="B28" s="170"/>
      <c r="C28" s="170"/>
      <c r="D28" s="171"/>
      <c r="E28" s="31"/>
      <c r="F28" s="44">
        <f t="shared" si="0"/>
        <v>58440</v>
      </c>
      <c r="G28" s="45"/>
      <c r="H28" s="45"/>
      <c r="I28" s="46"/>
      <c r="J28" s="47"/>
      <c r="K28" s="48"/>
      <c r="L28" s="49"/>
      <c r="M28" s="50">
        <f>M27-((G28+I28)*data!$B$22+(H28+J28)*data!$B$23)/100+L28</f>
        <v>50.039999999999992</v>
      </c>
      <c r="N28" s="51">
        <f>WEEKDAY($A27,2)</f>
        <v>1</v>
      </c>
      <c r="O28" s="52"/>
      <c r="P28" s="41"/>
      <c r="Q28" s="53"/>
      <c r="R28" s="41"/>
      <c r="S28" s="31"/>
      <c r="T28" s="31"/>
      <c r="U28" s="31"/>
      <c r="V28" s="31"/>
      <c r="W28" s="31"/>
      <c r="X28" s="31"/>
      <c r="Y28" s="31"/>
      <c r="Z28" s="31"/>
    </row>
    <row r="29" spans="1:26" s="43" customFormat="1" ht="11.25" x14ac:dyDescent="0.2">
      <c r="A29" s="164">
        <f>A27+1</f>
        <v>41163</v>
      </c>
      <c r="B29" s="170"/>
      <c r="C29" s="170"/>
      <c r="D29" s="171"/>
      <c r="E29" s="31"/>
      <c r="F29" s="44">
        <f t="shared" si="0"/>
        <v>58440</v>
      </c>
      <c r="G29" s="45"/>
      <c r="H29" s="45"/>
      <c r="I29" s="46"/>
      <c r="J29" s="47"/>
      <c r="K29" s="48"/>
      <c r="L29" s="49"/>
      <c r="M29" s="50">
        <f>M28-((G29+I29)*data!$B$22+(H29+J29)*data!$B$23)/100+L29</f>
        <v>50.039999999999992</v>
      </c>
      <c r="N29" s="51">
        <f>WEEKDAY($A29,2)</f>
        <v>2</v>
      </c>
      <c r="O29" s="52"/>
      <c r="P29" s="41"/>
      <c r="Q29" s="53"/>
      <c r="R29" s="41"/>
      <c r="S29" s="31"/>
      <c r="T29" s="31"/>
      <c r="U29" s="31"/>
      <c r="V29" s="31"/>
      <c r="W29" s="31"/>
      <c r="X29" s="31"/>
      <c r="Y29" s="31"/>
      <c r="Z29" s="31"/>
    </row>
    <row r="30" spans="1:26" s="43" customFormat="1" ht="11.25" x14ac:dyDescent="0.2">
      <c r="A30" s="164"/>
      <c r="B30" s="170"/>
      <c r="C30" s="170"/>
      <c r="D30" s="171"/>
      <c r="E30" s="31"/>
      <c r="F30" s="44">
        <f t="shared" si="0"/>
        <v>58440</v>
      </c>
      <c r="G30" s="45"/>
      <c r="H30" s="45"/>
      <c r="I30" s="46"/>
      <c r="J30" s="47"/>
      <c r="K30" s="48"/>
      <c r="L30" s="49"/>
      <c r="M30" s="50">
        <f>M29-((G30+I30)*data!$B$22+(H30+J30)*data!$B$23)/100+L30</f>
        <v>50.039999999999992</v>
      </c>
      <c r="N30" s="51">
        <f>WEEKDAY($A29,2)</f>
        <v>2</v>
      </c>
      <c r="O30" s="52"/>
      <c r="P30" s="41"/>
      <c r="Q30" s="53"/>
      <c r="R30" s="41"/>
      <c r="S30" s="31"/>
      <c r="T30" s="31"/>
      <c r="U30" s="31"/>
      <c r="V30" s="31"/>
      <c r="W30" s="31"/>
      <c r="X30" s="31"/>
      <c r="Y30" s="31"/>
      <c r="Z30" s="31"/>
    </row>
    <row r="31" spans="1:26" s="43" customFormat="1" ht="11.25" x14ac:dyDescent="0.2">
      <c r="A31" s="164">
        <f>A29+1</f>
        <v>41164</v>
      </c>
      <c r="B31" s="165"/>
      <c r="C31" s="165"/>
      <c r="D31" s="166"/>
      <c r="E31" s="31"/>
      <c r="F31" s="44">
        <f t="shared" si="0"/>
        <v>58440</v>
      </c>
      <c r="G31" s="45"/>
      <c r="H31" s="45"/>
      <c r="I31" s="46"/>
      <c r="J31" s="47"/>
      <c r="K31" s="48"/>
      <c r="L31" s="49"/>
      <c r="M31" s="50">
        <f>M30-((G31+I31)*data!$B$22+(H31+J31)*data!$B$23)/100+L31</f>
        <v>50.039999999999992</v>
      </c>
      <c r="N31" s="51">
        <f>WEEKDAY($A31,2)</f>
        <v>3</v>
      </c>
      <c r="O31" s="52"/>
      <c r="P31" s="41"/>
      <c r="Q31" s="53"/>
      <c r="R31" s="41"/>
      <c r="S31" s="31"/>
      <c r="T31" s="31"/>
      <c r="U31" s="31"/>
      <c r="V31" s="31"/>
      <c r="W31" s="31"/>
      <c r="X31" s="31"/>
      <c r="Y31" s="31"/>
      <c r="Z31" s="31"/>
    </row>
    <row r="32" spans="1:26" s="43" customFormat="1" ht="11.25" x14ac:dyDescent="0.2">
      <c r="A32" s="164"/>
      <c r="B32" s="170"/>
      <c r="C32" s="170"/>
      <c r="D32" s="171"/>
      <c r="E32" s="31"/>
      <c r="F32" s="44">
        <f t="shared" si="0"/>
        <v>58440</v>
      </c>
      <c r="G32" s="45"/>
      <c r="H32" s="45"/>
      <c r="I32" s="46"/>
      <c r="J32" s="47"/>
      <c r="K32" s="48"/>
      <c r="L32" s="49"/>
      <c r="M32" s="50">
        <f>M31-((G32+I32)*data!$B$22+(H32+J32)*data!$B$23)/100+L32</f>
        <v>50.039999999999992</v>
      </c>
      <c r="N32" s="51">
        <f>WEEKDAY($A31,2)</f>
        <v>3</v>
      </c>
      <c r="O32" s="52"/>
      <c r="P32" s="41"/>
      <c r="Q32" s="53"/>
      <c r="R32" s="41"/>
      <c r="S32" s="31"/>
      <c r="T32" s="31"/>
      <c r="U32" s="31"/>
      <c r="V32" s="31"/>
      <c r="W32" s="31"/>
      <c r="X32" s="31"/>
      <c r="Y32" s="31"/>
      <c r="Z32" s="31"/>
    </row>
    <row r="33" spans="1:26" s="43" customFormat="1" ht="11.25" x14ac:dyDescent="0.2">
      <c r="A33" s="164">
        <f>A31+1</f>
        <v>41165</v>
      </c>
      <c r="B33" s="165"/>
      <c r="C33" s="165"/>
      <c r="D33" s="166"/>
      <c r="E33" s="31"/>
      <c r="F33" s="44">
        <f t="shared" si="0"/>
        <v>58440</v>
      </c>
      <c r="G33" s="45"/>
      <c r="H33" s="45"/>
      <c r="I33" s="46"/>
      <c r="J33" s="47"/>
      <c r="K33" s="48"/>
      <c r="L33" s="49"/>
      <c r="M33" s="50">
        <f>M32-((G33+I33)*data!$B$22+(H33+J33)*data!$B$23)/100+L33</f>
        <v>50.039999999999992</v>
      </c>
      <c r="N33" s="51">
        <f>WEEKDAY($A33,2)</f>
        <v>4</v>
      </c>
      <c r="O33" s="52"/>
      <c r="P33" s="41"/>
      <c r="Q33" s="53"/>
      <c r="R33" s="41"/>
      <c r="S33" s="31"/>
      <c r="T33" s="31"/>
      <c r="U33" s="31"/>
      <c r="V33" s="31"/>
      <c r="W33" s="31"/>
      <c r="X33" s="31"/>
      <c r="Y33" s="31"/>
      <c r="Z33" s="31"/>
    </row>
    <row r="34" spans="1:26" s="43" customFormat="1" ht="11.25" x14ac:dyDescent="0.2">
      <c r="A34" s="164"/>
      <c r="B34" s="170"/>
      <c r="C34" s="170"/>
      <c r="D34" s="171"/>
      <c r="E34" s="31"/>
      <c r="F34" s="44">
        <f t="shared" si="0"/>
        <v>58440</v>
      </c>
      <c r="G34" s="45"/>
      <c r="H34" s="45"/>
      <c r="I34" s="46"/>
      <c r="J34" s="47"/>
      <c r="K34" s="48"/>
      <c r="L34" s="49"/>
      <c r="M34" s="50">
        <f>M33-((G34+I34)*data!$B$22+(H34+J34)*data!$B$23)/100+L34</f>
        <v>50.039999999999992</v>
      </c>
      <c r="N34" s="51">
        <f>WEEKDAY($A33,2)</f>
        <v>4</v>
      </c>
      <c r="O34" s="52"/>
      <c r="P34" s="41"/>
      <c r="Q34" s="53"/>
      <c r="R34" s="41"/>
      <c r="S34" s="31"/>
      <c r="T34" s="31"/>
      <c r="U34" s="31"/>
      <c r="V34" s="31"/>
      <c r="W34" s="31"/>
      <c r="X34" s="31"/>
      <c r="Y34" s="31"/>
      <c r="Z34" s="31"/>
    </row>
    <row r="35" spans="1:26" s="43" customFormat="1" ht="11.25" x14ac:dyDescent="0.2">
      <c r="A35" s="164">
        <f>A33+1</f>
        <v>41166</v>
      </c>
      <c r="B35" s="165"/>
      <c r="C35" s="165"/>
      <c r="D35" s="166"/>
      <c r="E35" s="31"/>
      <c r="F35" s="44">
        <f t="shared" si="0"/>
        <v>58440</v>
      </c>
      <c r="G35" s="45"/>
      <c r="H35" s="45"/>
      <c r="I35" s="46"/>
      <c r="J35" s="47"/>
      <c r="K35" s="48"/>
      <c r="L35" s="49"/>
      <c r="M35" s="50">
        <f>M34-((G35+I35)*data!$B$22+(H35+J35)*data!$B$23)/100+L35</f>
        <v>50.039999999999992</v>
      </c>
      <c r="N35" s="51">
        <f>WEEKDAY($A35,2)</f>
        <v>5</v>
      </c>
      <c r="O35" s="52"/>
      <c r="P35" s="41"/>
      <c r="Q35" s="53"/>
      <c r="R35" s="41"/>
      <c r="S35" s="31"/>
      <c r="T35" s="31"/>
      <c r="U35" s="31"/>
      <c r="V35" s="31"/>
      <c r="W35" s="31"/>
      <c r="X35" s="31"/>
      <c r="Y35" s="31"/>
      <c r="Z35" s="31"/>
    </row>
    <row r="36" spans="1:26" s="43" customFormat="1" ht="11.25" x14ac:dyDescent="0.2">
      <c r="A36" s="164"/>
      <c r="B36" s="170"/>
      <c r="C36" s="170"/>
      <c r="D36" s="171"/>
      <c r="E36" s="31"/>
      <c r="F36" s="44">
        <f t="shared" si="0"/>
        <v>58440</v>
      </c>
      <c r="G36" s="45"/>
      <c r="H36" s="45"/>
      <c r="I36" s="46"/>
      <c r="J36" s="47"/>
      <c r="K36" s="48"/>
      <c r="L36" s="49"/>
      <c r="M36" s="50">
        <f>M35-((G36+I36)*data!$B$22+(H36+J36)*data!$B$23)/100+L36</f>
        <v>50.039999999999992</v>
      </c>
      <c r="N36" s="51">
        <f>WEEKDAY($A35,2)</f>
        <v>5</v>
      </c>
      <c r="O36" s="52"/>
      <c r="P36" s="41"/>
      <c r="Q36" s="53"/>
      <c r="R36" s="41"/>
      <c r="S36" s="31"/>
      <c r="T36" s="31"/>
      <c r="U36" s="31"/>
      <c r="V36" s="31"/>
      <c r="W36" s="31"/>
      <c r="X36" s="31"/>
      <c r="Y36" s="31"/>
      <c r="Z36" s="31"/>
    </row>
    <row r="37" spans="1:26" s="43" customFormat="1" ht="11.25" x14ac:dyDescent="0.2">
      <c r="A37" s="164">
        <f>A35+1</f>
        <v>41167</v>
      </c>
      <c r="B37" s="165"/>
      <c r="C37" s="165"/>
      <c r="D37" s="166"/>
      <c r="E37" s="31"/>
      <c r="F37" s="44">
        <f t="shared" si="0"/>
        <v>58440</v>
      </c>
      <c r="G37" s="45"/>
      <c r="H37" s="45"/>
      <c r="I37" s="46"/>
      <c r="J37" s="47"/>
      <c r="K37" s="48"/>
      <c r="L37" s="49"/>
      <c r="M37" s="50">
        <f>M36-((G37+I37)*data!$B$22+(H37+J37)*data!$B$23)/100+L37</f>
        <v>50.039999999999992</v>
      </c>
      <c r="N37" s="51">
        <f>WEEKDAY($A37,2)</f>
        <v>6</v>
      </c>
      <c r="O37" s="52"/>
      <c r="P37" s="41"/>
      <c r="Q37" s="53"/>
      <c r="R37" s="41"/>
      <c r="S37" s="31"/>
      <c r="T37" s="31"/>
      <c r="U37" s="31"/>
      <c r="V37" s="31"/>
      <c r="W37" s="31"/>
      <c r="X37" s="31"/>
      <c r="Y37" s="31"/>
      <c r="Z37" s="31"/>
    </row>
    <row r="38" spans="1:26" s="43" customFormat="1" ht="11.25" x14ac:dyDescent="0.2">
      <c r="A38" s="164"/>
      <c r="B38" s="170"/>
      <c r="C38" s="170"/>
      <c r="D38" s="171"/>
      <c r="E38" s="31"/>
      <c r="F38" s="44">
        <f t="shared" si="0"/>
        <v>58440</v>
      </c>
      <c r="G38" s="45"/>
      <c r="H38" s="45"/>
      <c r="I38" s="46"/>
      <c r="J38" s="47"/>
      <c r="K38" s="48"/>
      <c r="L38" s="49"/>
      <c r="M38" s="50">
        <f>M37-((G38+I38)*data!$B$22+(H38+J38)*data!$B$23)/100+L38</f>
        <v>50.039999999999992</v>
      </c>
      <c r="N38" s="51">
        <f>WEEKDAY($A37,2)</f>
        <v>6</v>
      </c>
      <c r="O38" s="52"/>
      <c r="P38" s="41"/>
      <c r="Q38" s="53"/>
      <c r="R38" s="41"/>
      <c r="S38" s="31"/>
      <c r="T38" s="31"/>
      <c r="U38" s="31"/>
      <c r="V38" s="31"/>
      <c r="W38" s="31"/>
      <c r="X38" s="31"/>
      <c r="Y38" s="31"/>
      <c r="Z38" s="31"/>
    </row>
    <row r="39" spans="1:26" s="43" customFormat="1" ht="11.25" x14ac:dyDescent="0.2">
      <c r="A39" s="164">
        <f>A37+1</f>
        <v>41168</v>
      </c>
      <c r="B39" s="165"/>
      <c r="C39" s="165"/>
      <c r="D39" s="166"/>
      <c r="E39" s="31"/>
      <c r="F39" s="44">
        <f t="shared" si="0"/>
        <v>58440</v>
      </c>
      <c r="G39" s="45"/>
      <c r="H39" s="45"/>
      <c r="I39" s="46"/>
      <c r="J39" s="47"/>
      <c r="K39" s="48"/>
      <c r="L39" s="49"/>
      <c r="M39" s="50">
        <f>M38-((G39+I39)*data!$B$22+(H39+J39)*data!$B$23)/100+L39</f>
        <v>50.039999999999992</v>
      </c>
      <c r="N39" s="51">
        <f>WEEKDAY($A39,2)</f>
        <v>7</v>
      </c>
      <c r="O39" s="52"/>
      <c r="P39" s="41"/>
      <c r="Q39" s="53"/>
      <c r="R39" s="41"/>
      <c r="S39" s="31"/>
      <c r="T39" s="31"/>
      <c r="U39" s="31"/>
      <c r="V39" s="31"/>
      <c r="W39" s="31"/>
      <c r="X39" s="31"/>
      <c r="Y39" s="31"/>
      <c r="Z39" s="31"/>
    </row>
    <row r="40" spans="1:26" s="43" customFormat="1" ht="11.25" x14ac:dyDescent="0.2">
      <c r="A40" s="164"/>
      <c r="B40" s="170"/>
      <c r="C40" s="170"/>
      <c r="D40" s="171"/>
      <c r="E40" s="31"/>
      <c r="F40" s="44">
        <f t="shared" si="0"/>
        <v>58440</v>
      </c>
      <c r="G40" s="45"/>
      <c r="H40" s="45"/>
      <c r="I40" s="46"/>
      <c r="J40" s="47"/>
      <c r="K40" s="48"/>
      <c r="L40" s="49"/>
      <c r="M40" s="50">
        <f>M39-((G40+I40)*data!$B$22+(H40+J40)*data!$B$23)/100+L40</f>
        <v>50.039999999999992</v>
      </c>
      <c r="N40" s="51">
        <f>WEEKDAY($A39,2)</f>
        <v>7</v>
      </c>
      <c r="O40" s="52"/>
      <c r="P40" s="41"/>
      <c r="Q40" s="53"/>
      <c r="R40" s="41"/>
      <c r="S40" s="31"/>
      <c r="T40" s="31"/>
      <c r="U40" s="31"/>
      <c r="V40" s="31"/>
      <c r="W40" s="31"/>
      <c r="X40" s="31"/>
      <c r="Y40" s="31"/>
      <c r="Z40" s="31"/>
    </row>
    <row r="41" spans="1:26" s="43" customFormat="1" ht="11.25" x14ac:dyDescent="0.2">
      <c r="A41" s="164">
        <f>A39+1</f>
        <v>41169</v>
      </c>
      <c r="B41" s="170"/>
      <c r="C41" s="170"/>
      <c r="D41" s="171"/>
      <c r="E41" s="31"/>
      <c r="F41" s="44">
        <f t="shared" si="0"/>
        <v>58440</v>
      </c>
      <c r="G41" s="45"/>
      <c r="H41" s="45"/>
      <c r="I41" s="46"/>
      <c r="J41" s="47"/>
      <c r="K41" s="48"/>
      <c r="L41" s="49"/>
      <c r="M41" s="50">
        <f>M40-((G41+I41)*data!$B$22+(H41+J41)*data!$B$23)/100+L41</f>
        <v>50.039999999999992</v>
      </c>
      <c r="N41" s="51">
        <f>WEEKDAY($A41,2)</f>
        <v>1</v>
      </c>
      <c r="O41" s="52"/>
      <c r="P41" s="41"/>
      <c r="Q41" s="53"/>
      <c r="R41" s="41"/>
      <c r="S41" s="31"/>
      <c r="T41" s="31"/>
      <c r="U41" s="31"/>
      <c r="V41" s="31"/>
      <c r="W41" s="31"/>
      <c r="X41" s="31"/>
      <c r="Y41" s="31"/>
      <c r="Z41" s="31"/>
    </row>
    <row r="42" spans="1:26" s="43" customFormat="1" ht="11.25" x14ac:dyDescent="0.2">
      <c r="A42" s="164"/>
      <c r="B42" s="170"/>
      <c r="C42" s="170"/>
      <c r="D42" s="171"/>
      <c r="E42" s="31"/>
      <c r="F42" s="44">
        <f t="shared" si="0"/>
        <v>58440</v>
      </c>
      <c r="G42" s="45"/>
      <c r="H42" s="45"/>
      <c r="I42" s="46"/>
      <c r="J42" s="47"/>
      <c r="K42" s="48"/>
      <c r="L42" s="49"/>
      <c r="M42" s="50">
        <f>M41-((G42+I42)*data!$B$22+(H42+J42)*data!$B$23)/100+L42</f>
        <v>50.039999999999992</v>
      </c>
      <c r="N42" s="51">
        <f>WEEKDAY($A41,2)</f>
        <v>1</v>
      </c>
      <c r="O42" s="52"/>
      <c r="P42" s="41"/>
      <c r="Q42" s="53"/>
      <c r="R42" s="41"/>
      <c r="S42" s="31"/>
      <c r="T42" s="31"/>
      <c r="U42" s="31"/>
      <c r="V42" s="31"/>
      <c r="W42" s="31"/>
      <c r="X42" s="31"/>
      <c r="Y42" s="31"/>
      <c r="Z42" s="31"/>
    </row>
    <row r="43" spans="1:26" s="43" customFormat="1" ht="11.25" x14ac:dyDescent="0.2">
      <c r="A43" s="164">
        <f>A41+1</f>
        <v>41170</v>
      </c>
      <c r="B43" s="170"/>
      <c r="C43" s="170"/>
      <c r="D43" s="171"/>
      <c r="E43" s="31"/>
      <c r="F43" s="44">
        <f t="shared" si="0"/>
        <v>58440</v>
      </c>
      <c r="G43" s="45"/>
      <c r="H43" s="45"/>
      <c r="I43" s="46"/>
      <c r="J43" s="47"/>
      <c r="K43" s="48"/>
      <c r="L43" s="49"/>
      <c r="M43" s="50">
        <f>M42-((G43+I43)*data!$B$22+(H43+J43)*data!$B$23)/100+L43</f>
        <v>50.039999999999992</v>
      </c>
      <c r="N43" s="51">
        <f>WEEKDAY($A43,2)</f>
        <v>2</v>
      </c>
      <c r="O43" s="52"/>
      <c r="P43" s="41"/>
      <c r="Q43" s="53"/>
      <c r="R43" s="41"/>
      <c r="S43" s="31"/>
      <c r="T43" s="31"/>
      <c r="U43" s="31"/>
      <c r="V43" s="31"/>
      <c r="W43" s="31"/>
      <c r="X43" s="31"/>
      <c r="Y43" s="31"/>
      <c r="Z43" s="31"/>
    </row>
    <row r="44" spans="1:26" s="43" customFormat="1" ht="11.25" x14ac:dyDescent="0.2">
      <c r="A44" s="164"/>
      <c r="B44" s="170"/>
      <c r="C44" s="170"/>
      <c r="D44" s="171"/>
      <c r="E44" s="31"/>
      <c r="F44" s="44">
        <f t="shared" si="0"/>
        <v>58440</v>
      </c>
      <c r="G44" s="45"/>
      <c r="H44" s="45"/>
      <c r="I44" s="46"/>
      <c r="J44" s="47"/>
      <c r="K44" s="48"/>
      <c r="L44" s="49"/>
      <c r="M44" s="50">
        <f>M43-((G44+I44)*data!$B$22+(H44+J44)*data!$B$23)/100+L44</f>
        <v>50.039999999999992</v>
      </c>
      <c r="N44" s="51">
        <f>WEEKDAY($A43,2)</f>
        <v>2</v>
      </c>
      <c r="O44" s="52"/>
      <c r="P44" s="41"/>
      <c r="Q44" s="53"/>
      <c r="R44" s="41"/>
      <c r="S44" s="31"/>
      <c r="T44" s="31"/>
      <c r="U44" s="31"/>
      <c r="V44" s="31"/>
      <c r="W44" s="31"/>
      <c r="X44" s="31"/>
      <c r="Y44" s="31"/>
      <c r="Z44" s="31"/>
    </row>
    <row r="45" spans="1:26" s="43" customFormat="1" ht="11.25" x14ac:dyDescent="0.2">
      <c r="A45" s="164">
        <f>A43+1</f>
        <v>41171</v>
      </c>
      <c r="B45" s="165"/>
      <c r="C45" s="165"/>
      <c r="D45" s="166"/>
      <c r="E45" s="31"/>
      <c r="F45" s="44">
        <f t="shared" si="0"/>
        <v>58440</v>
      </c>
      <c r="G45" s="45"/>
      <c r="H45" s="45"/>
      <c r="I45" s="46"/>
      <c r="J45" s="47"/>
      <c r="K45" s="48"/>
      <c r="L45" s="49"/>
      <c r="M45" s="50">
        <f>M44-((G45+I45)*data!$B$22+(H45+J45)*data!$B$23)/100+L45</f>
        <v>50.039999999999992</v>
      </c>
      <c r="N45" s="51">
        <f>WEEKDAY($A45,2)</f>
        <v>3</v>
      </c>
      <c r="O45" s="52"/>
      <c r="P45" s="41"/>
      <c r="Q45" s="53"/>
      <c r="R45" s="41"/>
      <c r="S45" s="31"/>
      <c r="T45" s="31"/>
      <c r="U45" s="31"/>
      <c r="V45" s="31"/>
      <c r="W45" s="31"/>
      <c r="X45" s="31"/>
      <c r="Y45" s="31"/>
      <c r="Z45" s="31"/>
    </row>
    <row r="46" spans="1:26" s="43" customFormat="1" ht="11.25" x14ac:dyDescent="0.2">
      <c r="A46" s="164"/>
      <c r="B46" s="170"/>
      <c r="C46" s="170"/>
      <c r="D46" s="171"/>
      <c r="E46" s="31"/>
      <c r="F46" s="44">
        <f t="shared" si="0"/>
        <v>58440</v>
      </c>
      <c r="G46" s="45"/>
      <c r="H46" s="45"/>
      <c r="I46" s="46"/>
      <c r="J46" s="47"/>
      <c r="K46" s="48"/>
      <c r="L46" s="49"/>
      <c r="M46" s="50">
        <f>M45-((G46+I46)*data!$B$22+(H46+J46)*data!$B$23)/100+L46</f>
        <v>50.039999999999992</v>
      </c>
      <c r="N46" s="51">
        <f>WEEKDAY($A45,2)</f>
        <v>3</v>
      </c>
      <c r="O46" s="52"/>
      <c r="P46" s="41"/>
      <c r="Q46" s="53"/>
      <c r="R46" s="41"/>
      <c r="S46" s="31"/>
      <c r="T46" s="31"/>
      <c r="U46" s="31"/>
      <c r="V46" s="31"/>
      <c r="W46" s="31"/>
      <c r="X46" s="31"/>
      <c r="Y46" s="31"/>
      <c r="Z46" s="31"/>
    </row>
    <row r="47" spans="1:26" s="43" customFormat="1" ht="11.25" x14ac:dyDescent="0.2">
      <c r="A47" s="164">
        <f>A45+1</f>
        <v>41172</v>
      </c>
      <c r="B47" s="165"/>
      <c r="C47" s="165"/>
      <c r="D47" s="166"/>
      <c r="E47" s="31"/>
      <c r="F47" s="44">
        <f t="shared" si="0"/>
        <v>58440</v>
      </c>
      <c r="G47" s="45"/>
      <c r="H47" s="45"/>
      <c r="I47" s="46"/>
      <c r="J47" s="47"/>
      <c r="K47" s="48"/>
      <c r="L47" s="49"/>
      <c r="M47" s="50">
        <f>M46-((G47+I47)*data!$B$22+(H47+J47)*data!$B$23)/100+L47</f>
        <v>50.039999999999992</v>
      </c>
      <c r="N47" s="51">
        <f>WEEKDAY($A47,2)</f>
        <v>4</v>
      </c>
      <c r="O47" s="52"/>
      <c r="P47" s="41"/>
      <c r="Q47" s="53"/>
      <c r="R47" s="41"/>
      <c r="S47" s="31"/>
      <c r="T47" s="31"/>
      <c r="U47" s="31"/>
      <c r="V47" s="31"/>
      <c r="W47" s="31"/>
      <c r="X47" s="31"/>
      <c r="Y47" s="31"/>
      <c r="Z47" s="31"/>
    </row>
    <row r="48" spans="1:26" s="43" customFormat="1" ht="11.25" x14ac:dyDescent="0.2">
      <c r="A48" s="164"/>
      <c r="B48" s="170"/>
      <c r="C48" s="170"/>
      <c r="D48" s="171"/>
      <c r="E48" s="31"/>
      <c r="F48" s="44">
        <f t="shared" si="0"/>
        <v>58440</v>
      </c>
      <c r="G48" s="45"/>
      <c r="H48" s="45"/>
      <c r="I48" s="46"/>
      <c r="J48" s="47"/>
      <c r="K48" s="48"/>
      <c r="L48" s="49"/>
      <c r="M48" s="50">
        <f>M47-((G48+I48)*data!$B$22+(H48+J48)*data!$B$23)/100+L48</f>
        <v>50.039999999999992</v>
      </c>
      <c r="N48" s="51">
        <f>WEEKDAY($A47,2)</f>
        <v>4</v>
      </c>
      <c r="O48" s="52"/>
      <c r="P48" s="41"/>
      <c r="Q48" s="53"/>
      <c r="R48" s="41"/>
      <c r="S48" s="31"/>
      <c r="T48" s="31"/>
      <c r="U48" s="31"/>
      <c r="V48" s="31"/>
      <c r="W48" s="31"/>
      <c r="X48" s="31"/>
      <c r="Y48" s="31"/>
      <c r="Z48" s="31"/>
    </row>
    <row r="49" spans="1:26" s="43" customFormat="1" ht="11.25" x14ac:dyDescent="0.2">
      <c r="A49" s="164">
        <f>A47+1</f>
        <v>41173</v>
      </c>
      <c r="B49" s="165"/>
      <c r="C49" s="165"/>
      <c r="D49" s="166"/>
      <c r="E49" s="31"/>
      <c r="F49" s="44">
        <f t="shared" si="0"/>
        <v>58440</v>
      </c>
      <c r="G49" s="45"/>
      <c r="H49" s="45"/>
      <c r="I49" s="46"/>
      <c r="J49" s="47"/>
      <c r="K49" s="48"/>
      <c r="L49" s="49"/>
      <c r="M49" s="50">
        <f>M48-((G49+I49)*data!$B$22+(H49+J49)*data!$B$23)/100+L49</f>
        <v>50.039999999999992</v>
      </c>
      <c r="N49" s="51">
        <f>WEEKDAY($A49,2)</f>
        <v>5</v>
      </c>
      <c r="O49" s="52"/>
      <c r="P49" s="41"/>
      <c r="Q49" s="53"/>
      <c r="R49" s="41"/>
      <c r="S49" s="31"/>
      <c r="T49" s="31"/>
      <c r="U49" s="31"/>
      <c r="V49" s="31"/>
      <c r="W49" s="31"/>
      <c r="X49" s="31"/>
      <c r="Y49" s="31"/>
      <c r="Z49" s="31"/>
    </row>
    <row r="50" spans="1:26" s="43" customFormat="1" ht="11.25" x14ac:dyDescent="0.2">
      <c r="A50" s="164"/>
      <c r="B50" s="170"/>
      <c r="C50" s="170"/>
      <c r="D50" s="171"/>
      <c r="E50" s="31"/>
      <c r="F50" s="44">
        <f t="shared" si="0"/>
        <v>58440</v>
      </c>
      <c r="G50" s="45"/>
      <c r="H50" s="45"/>
      <c r="I50" s="46"/>
      <c r="J50" s="47"/>
      <c r="K50" s="48"/>
      <c r="L50" s="49"/>
      <c r="M50" s="50">
        <f>M49-((G50+I50)*data!$B$22+(H50+J50)*data!$B$23)/100+L50</f>
        <v>50.039999999999992</v>
      </c>
      <c r="N50" s="51">
        <f>WEEKDAY($A49,2)</f>
        <v>5</v>
      </c>
      <c r="O50" s="52"/>
      <c r="P50" s="41"/>
      <c r="Q50" s="53"/>
      <c r="R50" s="41"/>
      <c r="S50" s="31"/>
      <c r="T50" s="31"/>
      <c r="U50" s="31"/>
      <c r="V50" s="31"/>
      <c r="W50" s="31"/>
      <c r="X50" s="31"/>
      <c r="Y50" s="31"/>
      <c r="Z50" s="31"/>
    </row>
    <row r="51" spans="1:26" s="43" customFormat="1" ht="11.25" x14ac:dyDescent="0.2">
      <c r="A51" s="164">
        <f>A49+1</f>
        <v>41174</v>
      </c>
      <c r="B51" s="165"/>
      <c r="C51" s="165"/>
      <c r="D51" s="166"/>
      <c r="E51" s="31"/>
      <c r="F51" s="44">
        <f t="shared" si="0"/>
        <v>58440</v>
      </c>
      <c r="G51" s="45"/>
      <c r="H51" s="45"/>
      <c r="I51" s="46"/>
      <c r="J51" s="47"/>
      <c r="K51" s="48"/>
      <c r="L51" s="49"/>
      <c r="M51" s="50">
        <f>M50-((G51+I51)*data!$B$22+(H51+J51)*data!$B$23)/100+L51</f>
        <v>50.039999999999992</v>
      </c>
      <c r="N51" s="51">
        <f>WEEKDAY($A51,2)</f>
        <v>6</v>
      </c>
      <c r="O51" s="52"/>
      <c r="P51" s="41"/>
      <c r="Q51" s="53"/>
      <c r="R51" s="41"/>
      <c r="S51" s="31"/>
      <c r="T51" s="31"/>
      <c r="U51" s="31"/>
      <c r="V51" s="31"/>
      <c r="W51" s="31"/>
      <c r="X51" s="31"/>
      <c r="Y51" s="31"/>
      <c r="Z51" s="31"/>
    </row>
    <row r="52" spans="1:26" s="43" customFormat="1" ht="11.25" x14ac:dyDescent="0.2">
      <c r="A52" s="164"/>
      <c r="B52" s="170"/>
      <c r="C52" s="170"/>
      <c r="D52" s="171"/>
      <c r="E52" s="31"/>
      <c r="F52" s="44">
        <f t="shared" si="0"/>
        <v>58440</v>
      </c>
      <c r="G52" s="45"/>
      <c r="H52" s="45"/>
      <c r="I52" s="46"/>
      <c r="J52" s="47"/>
      <c r="K52" s="48"/>
      <c r="L52" s="49"/>
      <c r="M52" s="50">
        <f>M51-((G52+I52)*data!$B$22+(H52+J52)*data!$B$23)/100+L52</f>
        <v>50.039999999999992</v>
      </c>
      <c r="N52" s="51">
        <f>WEEKDAY($A51,2)</f>
        <v>6</v>
      </c>
      <c r="O52" s="52"/>
      <c r="P52" s="41"/>
      <c r="Q52" s="53"/>
      <c r="R52" s="41"/>
      <c r="S52" s="31"/>
      <c r="T52" s="31"/>
      <c r="U52" s="31"/>
      <c r="V52" s="31"/>
      <c r="W52" s="31"/>
      <c r="X52" s="31"/>
      <c r="Y52" s="31"/>
      <c r="Z52" s="31"/>
    </row>
    <row r="53" spans="1:26" s="43" customFormat="1" ht="11.25" x14ac:dyDescent="0.2">
      <c r="A53" s="164">
        <f>A51+1</f>
        <v>41175</v>
      </c>
      <c r="B53" s="165"/>
      <c r="C53" s="165"/>
      <c r="D53" s="166"/>
      <c r="E53" s="31"/>
      <c r="F53" s="44">
        <f t="shared" si="0"/>
        <v>58440</v>
      </c>
      <c r="G53" s="45"/>
      <c r="H53" s="45"/>
      <c r="I53" s="46"/>
      <c r="J53" s="47"/>
      <c r="K53" s="48"/>
      <c r="L53" s="49"/>
      <c r="M53" s="50">
        <f>M52-((G53+I53)*data!$B$22+(H53+J53)*data!$B$23)/100+L53</f>
        <v>50.039999999999992</v>
      </c>
      <c r="N53" s="51">
        <f>WEEKDAY($A53,2)</f>
        <v>7</v>
      </c>
      <c r="O53" s="52"/>
      <c r="P53" s="41"/>
      <c r="Q53" s="53"/>
      <c r="R53" s="41"/>
      <c r="S53" s="31"/>
      <c r="T53" s="31"/>
      <c r="U53" s="31"/>
      <c r="V53" s="31"/>
      <c r="W53" s="31"/>
      <c r="X53" s="31"/>
      <c r="Y53" s="31"/>
      <c r="Z53" s="31"/>
    </row>
    <row r="54" spans="1:26" s="43" customFormat="1" ht="11.25" x14ac:dyDescent="0.2">
      <c r="A54" s="164"/>
      <c r="B54" s="170"/>
      <c r="C54" s="170"/>
      <c r="D54" s="171"/>
      <c r="E54" s="31"/>
      <c r="F54" s="44">
        <f t="shared" si="0"/>
        <v>58440</v>
      </c>
      <c r="G54" s="45"/>
      <c r="H54" s="45"/>
      <c r="I54" s="46"/>
      <c r="J54" s="47"/>
      <c r="K54" s="48"/>
      <c r="L54" s="49"/>
      <c r="M54" s="50">
        <f>M53-((G54+I54)*data!$B$22+(H54+J54)*data!$B$23)/100+L54</f>
        <v>50.039999999999992</v>
      </c>
      <c r="N54" s="51">
        <f>WEEKDAY($A53,2)</f>
        <v>7</v>
      </c>
      <c r="O54" s="52"/>
      <c r="P54" s="41"/>
      <c r="Q54" s="53"/>
      <c r="R54" s="41"/>
      <c r="S54" s="31"/>
      <c r="T54" s="31"/>
      <c r="U54" s="31"/>
      <c r="V54" s="31"/>
      <c r="W54" s="31"/>
      <c r="X54" s="31"/>
      <c r="Y54" s="31"/>
      <c r="Z54" s="31"/>
    </row>
    <row r="55" spans="1:26" s="43" customFormat="1" ht="11.25" x14ac:dyDescent="0.2">
      <c r="A55" s="164">
        <f>A53+1</f>
        <v>41176</v>
      </c>
      <c r="B55" s="170"/>
      <c r="C55" s="170"/>
      <c r="D55" s="171"/>
      <c r="E55" s="31"/>
      <c r="F55" s="44">
        <f t="shared" si="0"/>
        <v>58440</v>
      </c>
      <c r="G55" s="45"/>
      <c r="H55" s="45"/>
      <c r="I55" s="46"/>
      <c r="J55" s="47"/>
      <c r="K55" s="48"/>
      <c r="L55" s="49"/>
      <c r="M55" s="50">
        <f>M54-((G55+I55)*data!$B$22+(H55+J55)*data!$B$23)/100+L55</f>
        <v>50.039999999999992</v>
      </c>
      <c r="N55" s="51">
        <f>WEEKDAY($A55,2)</f>
        <v>1</v>
      </c>
      <c r="O55" s="52"/>
      <c r="P55" s="41"/>
      <c r="Q55" s="53"/>
      <c r="R55" s="41"/>
      <c r="S55" s="31"/>
      <c r="T55" s="31"/>
      <c r="U55" s="31"/>
      <c r="V55" s="31"/>
      <c r="W55" s="31"/>
      <c r="X55" s="31"/>
      <c r="Y55" s="31"/>
      <c r="Z55" s="31"/>
    </row>
    <row r="56" spans="1:26" s="43" customFormat="1" ht="11.25" x14ac:dyDescent="0.2">
      <c r="A56" s="164"/>
      <c r="B56" s="170"/>
      <c r="C56" s="170"/>
      <c r="D56" s="171"/>
      <c r="E56" s="31"/>
      <c r="F56" s="44">
        <f t="shared" si="0"/>
        <v>58440</v>
      </c>
      <c r="G56" s="45"/>
      <c r="H56" s="45"/>
      <c r="I56" s="46"/>
      <c r="J56" s="47"/>
      <c r="K56" s="48"/>
      <c r="L56" s="49"/>
      <c r="M56" s="50">
        <f>M55-((G56+I56)*data!$B$22+(H56+J56)*data!$B$23)/100+L56</f>
        <v>50.039999999999992</v>
      </c>
      <c r="N56" s="51">
        <f>WEEKDAY($A55,2)</f>
        <v>1</v>
      </c>
      <c r="O56" s="52"/>
      <c r="P56" s="41"/>
      <c r="Q56" s="53"/>
      <c r="R56" s="41"/>
      <c r="S56" s="31"/>
      <c r="T56" s="31"/>
      <c r="U56" s="31"/>
      <c r="V56" s="31"/>
      <c r="W56" s="31"/>
      <c r="X56" s="31"/>
      <c r="Y56" s="31"/>
      <c r="Z56" s="31"/>
    </row>
    <row r="57" spans="1:26" s="43" customFormat="1" ht="11.25" x14ac:dyDescent="0.2">
      <c r="A57" s="164">
        <f>A55+1</f>
        <v>41177</v>
      </c>
      <c r="B57" s="170"/>
      <c r="C57" s="170"/>
      <c r="D57" s="171"/>
      <c r="E57" s="31"/>
      <c r="F57" s="44">
        <f t="shared" si="0"/>
        <v>58440</v>
      </c>
      <c r="G57" s="45"/>
      <c r="H57" s="45"/>
      <c r="I57" s="46"/>
      <c r="J57" s="47"/>
      <c r="K57" s="48"/>
      <c r="L57" s="49"/>
      <c r="M57" s="50">
        <f>M56-((G57+I57)*data!$B$22+(H57+J57)*data!$B$23)/100+L57</f>
        <v>50.039999999999992</v>
      </c>
      <c r="N57" s="51">
        <f>WEEKDAY($A57,2)</f>
        <v>2</v>
      </c>
      <c r="O57" s="52"/>
      <c r="P57" s="41"/>
      <c r="Q57" s="53"/>
      <c r="R57" s="41"/>
      <c r="S57" s="31"/>
      <c r="T57" s="31"/>
      <c r="U57" s="31"/>
      <c r="V57" s="31"/>
      <c r="W57" s="31"/>
      <c r="X57" s="31"/>
      <c r="Y57" s="31"/>
      <c r="Z57" s="31"/>
    </row>
    <row r="58" spans="1:26" s="43" customFormat="1" ht="11.25" x14ac:dyDescent="0.2">
      <c r="A58" s="164"/>
      <c r="B58" s="170"/>
      <c r="C58" s="170"/>
      <c r="D58" s="171"/>
      <c r="E58" s="31"/>
      <c r="F58" s="44">
        <f t="shared" si="0"/>
        <v>58440</v>
      </c>
      <c r="G58" s="45"/>
      <c r="H58" s="45"/>
      <c r="I58" s="46"/>
      <c r="J58" s="47"/>
      <c r="K58" s="48"/>
      <c r="L58" s="49"/>
      <c r="M58" s="50">
        <f>M57-((G58+I58)*data!$B$22+(H58+J58)*data!$B$23)/100+L58</f>
        <v>50.039999999999992</v>
      </c>
      <c r="N58" s="51">
        <f>WEEKDAY($A57,2)</f>
        <v>2</v>
      </c>
      <c r="O58" s="52"/>
      <c r="P58" s="41"/>
      <c r="Q58" s="53"/>
      <c r="R58" s="41"/>
      <c r="S58" s="31"/>
      <c r="T58" s="31"/>
      <c r="U58" s="31"/>
      <c r="V58" s="31"/>
      <c r="W58" s="31"/>
      <c r="X58" s="31"/>
      <c r="Y58" s="31"/>
      <c r="Z58" s="31"/>
    </row>
    <row r="59" spans="1:26" s="43" customFormat="1" ht="11.25" x14ac:dyDescent="0.2">
      <c r="A59" s="164">
        <f>A57+1</f>
        <v>41178</v>
      </c>
      <c r="B59" s="165"/>
      <c r="C59" s="165"/>
      <c r="D59" s="166"/>
      <c r="E59" s="31"/>
      <c r="F59" s="44">
        <f t="shared" si="0"/>
        <v>58440</v>
      </c>
      <c r="G59" s="45"/>
      <c r="H59" s="45"/>
      <c r="I59" s="46"/>
      <c r="J59" s="47"/>
      <c r="K59" s="48"/>
      <c r="L59" s="49"/>
      <c r="M59" s="50">
        <f>M58-((G59+I59)*data!$B$22+(H59+J59)*data!$B$23)/100+L59</f>
        <v>50.039999999999992</v>
      </c>
      <c r="N59" s="51">
        <f>WEEKDAY($A59,2)</f>
        <v>3</v>
      </c>
      <c r="O59" s="52"/>
      <c r="P59" s="41"/>
      <c r="Q59" s="53"/>
      <c r="R59" s="41"/>
      <c r="S59" s="31"/>
      <c r="T59" s="31"/>
      <c r="U59" s="31"/>
      <c r="V59" s="31"/>
      <c r="W59" s="31"/>
      <c r="X59" s="31"/>
      <c r="Y59" s="31"/>
      <c r="Z59" s="31"/>
    </row>
    <row r="60" spans="1:26" s="43" customFormat="1" ht="11.25" x14ac:dyDescent="0.2">
      <c r="A60" s="164"/>
      <c r="B60" s="170"/>
      <c r="C60" s="170"/>
      <c r="D60" s="171"/>
      <c r="E60" s="31"/>
      <c r="F60" s="44">
        <f t="shared" si="0"/>
        <v>58440</v>
      </c>
      <c r="G60" s="45"/>
      <c r="H60" s="45"/>
      <c r="I60" s="46"/>
      <c r="J60" s="47"/>
      <c r="K60" s="48"/>
      <c r="L60" s="49"/>
      <c r="M60" s="50">
        <f>M59-((G60+I60)*data!$B$22+(H60+J60)*data!$B$23)/100+L60</f>
        <v>50.039999999999992</v>
      </c>
      <c r="N60" s="51">
        <f>WEEKDAY($A59,2)</f>
        <v>3</v>
      </c>
      <c r="O60" s="52"/>
      <c r="P60" s="41"/>
      <c r="Q60" s="53"/>
      <c r="R60" s="41"/>
      <c r="S60" s="31"/>
      <c r="T60" s="31"/>
      <c r="U60" s="31"/>
      <c r="V60" s="31"/>
      <c r="W60" s="31"/>
      <c r="X60" s="31"/>
      <c r="Y60" s="31"/>
      <c r="Z60" s="31"/>
    </row>
    <row r="61" spans="1:26" s="43" customFormat="1" ht="11.25" x14ac:dyDescent="0.2">
      <c r="A61" s="164">
        <f>A59+1</f>
        <v>41179</v>
      </c>
      <c r="B61" s="165"/>
      <c r="C61" s="165"/>
      <c r="D61" s="166"/>
      <c r="E61" s="31"/>
      <c r="F61" s="44">
        <f t="shared" si="0"/>
        <v>58440</v>
      </c>
      <c r="G61" s="45"/>
      <c r="H61" s="45"/>
      <c r="I61" s="46"/>
      <c r="J61" s="47"/>
      <c r="K61" s="48"/>
      <c r="L61" s="49"/>
      <c r="M61" s="50">
        <f>M60-((G61+I61)*data!$B$22+(H61+J61)*data!$B$23)/100+L61</f>
        <v>50.039999999999992</v>
      </c>
      <c r="N61" s="51">
        <f>WEEKDAY($A61,2)</f>
        <v>4</v>
      </c>
      <c r="O61" s="52"/>
      <c r="P61" s="41"/>
      <c r="Q61" s="53"/>
      <c r="R61" s="41"/>
      <c r="S61" s="31"/>
      <c r="T61" s="31"/>
      <c r="U61" s="31"/>
      <c r="V61" s="31"/>
      <c r="W61" s="31"/>
      <c r="X61" s="31"/>
      <c r="Y61" s="31"/>
      <c r="Z61" s="31"/>
    </row>
    <row r="62" spans="1:26" s="43" customFormat="1" ht="11.25" x14ac:dyDescent="0.2">
      <c r="A62" s="164"/>
      <c r="B62" s="170"/>
      <c r="C62" s="170"/>
      <c r="D62" s="171"/>
      <c r="E62" s="31"/>
      <c r="F62" s="44">
        <f t="shared" si="0"/>
        <v>58440</v>
      </c>
      <c r="G62" s="45"/>
      <c r="H62" s="45"/>
      <c r="I62" s="46"/>
      <c r="J62" s="47"/>
      <c r="K62" s="48"/>
      <c r="L62" s="49"/>
      <c r="M62" s="50">
        <f>M61-((G62+I62)*data!$B$22+(H62+J62)*data!$B$23)/100+L62</f>
        <v>50.039999999999992</v>
      </c>
      <c r="N62" s="51">
        <f>WEEKDAY($A61,2)</f>
        <v>4</v>
      </c>
      <c r="O62" s="52"/>
      <c r="P62" s="41"/>
      <c r="Q62" s="53"/>
      <c r="R62" s="41"/>
      <c r="S62" s="31"/>
      <c r="T62" s="31"/>
      <c r="U62" s="31"/>
      <c r="V62" s="31"/>
      <c r="W62" s="31"/>
      <c r="X62" s="31"/>
      <c r="Y62" s="31"/>
      <c r="Z62" s="31"/>
    </row>
    <row r="63" spans="1:26" s="43" customFormat="1" ht="11.25" x14ac:dyDescent="0.2">
      <c r="A63" s="164">
        <f>A61+1</f>
        <v>41180</v>
      </c>
      <c r="B63" s="165"/>
      <c r="C63" s="165"/>
      <c r="D63" s="166"/>
      <c r="E63" s="31"/>
      <c r="F63" s="44">
        <f t="shared" si="0"/>
        <v>58440</v>
      </c>
      <c r="G63" s="114"/>
      <c r="H63" s="45"/>
      <c r="I63" s="46"/>
      <c r="J63" s="47"/>
      <c r="K63" s="48"/>
      <c r="L63" s="49"/>
      <c r="M63" s="50">
        <f>M62-((G63+I63)*data!$B$22+(H63+J63)*data!$B$23)/100+L63</f>
        <v>50.039999999999992</v>
      </c>
      <c r="N63" s="51">
        <f>WEEKDAY($A63,2)</f>
        <v>5</v>
      </c>
      <c r="O63" s="52"/>
      <c r="P63" s="41"/>
      <c r="Q63" s="53"/>
      <c r="R63" s="41"/>
      <c r="S63" s="31"/>
      <c r="T63" s="31"/>
      <c r="U63" s="31"/>
      <c r="V63" s="31"/>
      <c r="W63" s="31"/>
      <c r="X63" s="31"/>
      <c r="Y63" s="31"/>
      <c r="Z63" s="31"/>
    </row>
    <row r="64" spans="1:26" s="43" customFormat="1" ht="11.25" x14ac:dyDescent="0.2">
      <c r="A64" s="164"/>
      <c r="B64" s="170"/>
      <c r="C64" s="170"/>
      <c r="D64" s="171"/>
      <c r="E64" s="31"/>
      <c r="F64" s="44">
        <f t="shared" si="0"/>
        <v>58440</v>
      </c>
      <c r="G64" s="45"/>
      <c r="H64" s="45"/>
      <c r="I64" s="46"/>
      <c r="J64" s="47"/>
      <c r="K64" s="48"/>
      <c r="L64" s="49"/>
      <c r="M64" s="50">
        <f>M63-((G64+I64)*data!$B$22+(H64+J64)*data!$B$23)/100+L64</f>
        <v>50.039999999999992</v>
      </c>
      <c r="N64" s="51">
        <f>WEEKDAY($A63,2)</f>
        <v>5</v>
      </c>
      <c r="O64" s="52"/>
      <c r="P64" s="41"/>
      <c r="Q64" s="53"/>
      <c r="R64" s="41"/>
      <c r="S64" s="31"/>
      <c r="T64" s="31"/>
      <c r="U64" s="31"/>
      <c r="V64" s="31"/>
      <c r="W64" s="31"/>
      <c r="X64" s="31"/>
      <c r="Y64" s="31"/>
      <c r="Z64" s="31"/>
    </row>
    <row r="65" spans="1:26" s="43" customFormat="1" ht="11.25" x14ac:dyDescent="0.2">
      <c r="A65" s="164">
        <f>IF(MONTH(A63+1)=MONTH($L$1),A63+1," ")</f>
        <v>41181</v>
      </c>
      <c r="B65" s="165"/>
      <c r="C65" s="165"/>
      <c r="D65" s="166"/>
      <c r="E65" s="31"/>
      <c r="F65" s="44">
        <f t="shared" si="0"/>
        <v>58440</v>
      </c>
      <c r="G65" s="45"/>
      <c r="H65" s="45"/>
      <c r="I65" s="46"/>
      <c r="J65" s="47"/>
      <c r="K65" s="48"/>
      <c r="L65" s="49"/>
      <c r="M65" s="50">
        <f>M64-((G65+I65)*data!$B$22+(H65+J65)*data!$B$23)/100+L65</f>
        <v>50.039999999999992</v>
      </c>
      <c r="N65" s="51">
        <f>WEEKDAY($A65,2)</f>
        <v>6</v>
      </c>
      <c r="O65" s="52"/>
      <c r="P65" s="41"/>
      <c r="Q65" s="53"/>
      <c r="R65" s="41"/>
      <c r="S65" s="31"/>
      <c r="T65" s="31"/>
      <c r="U65" s="31"/>
      <c r="V65" s="31"/>
      <c r="W65" s="31"/>
      <c r="X65" s="31"/>
      <c r="Y65" s="31"/>
      <c r="Z65" s="31"/>
    </row>
    <row r="66" spans="1:26" s="43" customFormat="1" ht="11.25" x14ac:dyDescent="0.2">
      <c r="A66" s="164"/>
      <c r="B66" s="170"/>
      <c r="C66" s="170"/>
      <c r="D66" s="171"/>
      <c r="E66" s="31"/>
      <c r="F66" s="44">
        <f t="shared" si="0"/>
        <v>58440</v>
      </c>
      <c r="G66" s="45"/>
      <c r="H66" s="45"/>
      <c r="I66" s="46"/>
      <c r="J66" s="47"/>
      <c r="K66" s="48"/>
      <c r="L66" s="49"/>
      <c r="M66" s="50">
        <f>M65-((G66+I66)*data!$B$22+(H66+J66)*data!$B$23)/100+L66</f>
        <v>50.039999999999992</v>
      </c>
      <c r="N66" s="51">
        <f>WEEKDAY($A65,2)</f>
        <v>6</v>
      </c>
      <c r="O66" s="52"/>
      <c r="P66" s="41"/>
      <c r="Q66" s="53"/>
      <c r="R66" s="41"/>
      <c r="S66" s="31"/>
      <c r="T66" s="31"/>
      <c r="U66" s="31"/>
      <c r="V66" s="31"/>
      <c r="W66" s="31"/>
      <c r="X66" s="31"/>
      <c r="Y66" s="31"/>
      <c r="Z66" s="31"/>
    </row>
    <row r="67" spans="1:26" s="43" customFormat="1" ht="11.25" x14ac:dyDescent="0.2">
      <c r="A67" s="164">
        <f>IF(MONTH(A63+2)=MONTH($L$1),A63+2," ")</f>
        <v>41182</v>
      </c>
      <c r="B67" s="165"/>
      <c r="C67" s="165"/>
      <c r="D67" s="166"/>
      <c r="E67" s="31"/>
      <c r="F67" s="44">
        <f t="shared" si="0"/>
        <v>58440</v>
      </c>
      <c r="G67" s="45"/>
      <c r="H67" s="45"/>
      <c r="I67" s="46"/>
      <c r="J67" s="47"/>
      <c r="K67" s="48"/>
      <c r="L67" s="49"/>
      <c r="M67" s="50">
        <f>M66-((G67+I67)*data!$B$22+(H67+J67)*data!$B$23)/100+L67</f>
        <v>50.039999999999992</v>
      </c>
      <c r="N67" s="51">
        <f>WEEKDAY($A67,2)</f>
        <v>7</v>
      </c>
      <c r="O67" s="52"/>
      <c r="P67" s="41"/>
      <c r="Q67" s="53"/>
      <c r="R67" s="41"/>
      <c r="S67" s="31"/>
      <c r="T67" s="31"/>
      <c r="U67" s="31"/>
      <c r="V67" s="31"/>
      <c r="W67" s="31"/>
      <c r="X67" s="31"/>
      <c r="Y67" s="31"/>
      <c r="Z67" s="31"/>
    </row>
    <row r="68" spans="1:26" s="43" customFormat="1" ht="11.25" x14ac:dyDescent="0.2">
      <c r="A68" s="164"/>
      <c r="B68" s="170"/>
      <c r="C68" s="170"/>
      <c r="D68" s="171"/>
      <c r="E68" s="31"/>
      <c r="F68" s="44">
        <f t="shared" si="0"/>
        <v>58440</v>
      </c>
      <c r="G68" s="45"/>
      <c r="H68" s="45"/>
      <c r="I68" s="46"/>
      <c r="J68" s="47"/>
      <c r="K68" s="48"/>
      <c r="L68" s="49"/>
      <c r="M68" s="50">
        <f>M67-((G68+I68)*data!$B$22+(H68+J68)*data!$B$23)/100+L68</f>
        <v>50.039999999999992</v>
      </c>
      <c r="N68" s="51">
        <f>WEEKDAY($A67,2)</f>
        <v>7</v>
      </c>
      <c r="O68" s="52"/>
      <c r="P68" s="41"/>
      <c r="Q68" s="53"/>
      <c r="R68" s="41"/>
      <c r="S68" s="31"/>
      <c r="T68" s="31"/>
      <c r="U68" s="31"/>
      <c r="V68" s="31"/>
      <c r="W68" s="31"/>
      <c r="X68" s="31"/>
      <c r="Y68" s="31"/>
      <c r="Z68" s="31"/>
    </row>
    <row r="69" spans="1:26" s="43" customFormat="1" ht="11.25" x14ac:dyDescent="0.2">
      <c r="A69" s="164" t="str">
        <f>IF(MONTH(A63+3)=MONTH($L$1),A63+3," ")</f>
        <v xml:space="preserve"> </v>
      </c>
      <c r="B69" s="170"/>
      <c r="C69" s="170"/>
      <c r="D69" s="171"/>
      <c r="E69" s="31"/>
      <c r="F69" s="44">
        <f t="shared" si="0"/>
        <v>58440</v>
      </c>
      <c r="G69" s="45"/>
      <c r="H69" s="45"/>
      <c r="I69" s="46"/>
      <c r="J69" s="47"/>
      <c r="K69" s="48"/>
      <c r="L69" s="49"/>
      <c r="M69" s="50">
        <f>M68-((G69+I69)*data!$B$22+(H69+J69)*data!$B$23)/100+L69</f>
        <v>50.039999999999992</v>
      </c>
      <c r="N69" s="51" t="e">
        <f>WEEKDAY($A69,2)</f>
        <v>#VALUE!</v>
      </c>
      <c r="O69" s="52"/>
      <c r="P69" s="41"/>
      <c r="Q69" s="53"/>
      <c r="R69" s="41"/>
      <c r="S69" s="31"/>
      <c r="T69" s="31"/>
      <c r="U69" s="31"/>
      <c r="V69" s="31"/>
      <c r="W69" s="31"/>
      <c r="X69" s="31"/>
      <c r="Y69" s="31"/>
      <c r="Z69" s="31"/>
    </row>
    <row r="70" spans="1:26" s="43" customFormat="1" ht="11.25" x14ac:dyDescent="0.2">
      <c r="A70" s="176"/>
      <c r="B70" s="177"/>
      <c r="C70" s="177"/>
      <c r="D70" s="178"/>
      <c r="E70" s="31"/>
      <c r="F70" s="54">
        <f t="shared" si="0"/>
        <v>58440</v>
      </c>
      <c r="G70" s="55"/>
      <c r="H70" s="55"/>
      <c r="I70" s="56"/>
      <c r="J70" s="57"/>
      <c r="K70" s="48"/>
      <c r="L70" s="58"/>
      <c r="M70" s="59">
        <f>M69-((G70+I70)*data!$B$22+(H70+J70)*data!$B$23)/100+L70</f>
        <v>50.039999999999992</v>
      </c>
      <c r="N70" s="60" t="e">
        <f>WEEKDAY($A69,2)</f>
        <v>#VALUE!</v>
      </c>
      <c r="O70" s="61"/>
      <c r="P70" s="41"/>
      <c r="Q70" s="62"/>
      <c r="R70" s="41"/>
      <c r="S70" s="31"/>
      <c r="T70" s="31"/>
      <c r="U70" s="31"/>
      <c r="V70" s="31"/>
      <c r="W70" s="31"/>
      <c r="X70" s="31"/>
      <c r="Y70" s="31"/>
      <c r="Z70" s="31"/>
    </row>
    <row r="71" spans="1:26" s="43" customFormat="1" ht="11.25" x14ac:dyDescent="0.2">
      <c r="A71" s="63"/>
      <c r="B71" s="63"/>
      <c r="C71" s="63"/>
      <c r="D71" s="31"/>
      <c r="E71" s="31"/>
      <c r="F71" s="64"/>
      <c r="G71" s="64"/>
      <c r="H71" s="64"/>
      <c r="I71" s="64"/>
      <c r="J71" s="64"/>
      <c r="K71" s="31"/>
      <c r="L71" s="65"/>
      <c r="M71" s="65"/>
      <c r="N71" s="31"/>
      <c r="O71" s="31"/>
      <c r="P71" s="31"/>
      <c r="Q71" s="64"/>
      <c r="R71" s="31"/>
      <c r="S71" s="31"/>
      <c r="T71" s="31"/>
      <c r="U71" s="31"/>
      <c r="V71" s="31"/>
      <c r="W71" s="31"/>
      <c r="X71" s="31"/>
      <c r="Y71" s="31"/>
      <c r="Z71" s="31"/>
    </row>
    <row r="72" spans="1:26" s="43" customFormat="1" ht="11.25" x14ac:dyDescent="0.2">
      <c r="A72" s="182" t="s">
        <v>33</v>
      </c>
      <c r="B72" s="183"/>
      <c r="C72" s="66" t="s">
        <v>34</v>
      </c>
      <c r="D72" s="67">
        <f>F9</f>
        <v>58440</v>
      </c>
      <c r="E72" s="31"/>
      <c r="F72" s="186" t="s">
        <v>35</v>
      </c>
      <c r="G72" s="187"/>
      <c r="H72" s="187"/>
      <c r="I72" s="188"/>
      <c r="J72" s="68"/>
      <c r="K72" s="69"/>
      <c r="L72" s="66" t="s">
        <v>36</v>
      </c>
      <c r="M72" s="67">
        <f>M70</f>
        <v>50.039999999999992</v>
      </c>
      <c r="N72" s="31"/>
      <c r="O72" s="31"/>
      <c r="P72" s="31"/>
      <c r="Q72" s="122">
        <f>SUM(Q9:Q70)</f>
        <v>0</v>
      </c>
      <c r="R72" s="70" t="s">
        <v>37</v>
      </c>
      <c r="S72" s="31"/>
      <c r="T72" s="31"/>
      <c r="U72" s="31"/>
      <c r="V72" s="31"/>
      <c r="W72" s="31"/>
      <c r="X72" s="31"/>
      <c r="Y72" s="31"/>
      <c r="Z72" s="31"/>
    </row>
    <row r="73" spans="1:26" s="43" customFormat="1" ht="11.25" x14ac:dyDescent="0.2">
      <c r="A73" s="184"/>
      <c r="B73" s="185"/>
      <c r="C73" s="71" t="s">
        <v>38</v>
      </c>
      <c r="D73" s="72">
        <f>F70+G70+H70+I70+J70</f>
        <v>58440</v>
      </c>
      <c r="E73" s="31"/>
      <c r="F73" s="189" t="s">
        <v>39</v>
      </c>
      <c r="G73" s="190"/>
      <c r="H73" s="190"/>
      <c r="I73" s="191"/>
      <c r="J73" s="68"/>
      <c r="K73" s="69"/>
      <c r="L73" s="66" t="s">
        <v>40</v>
      </c>
      <c r="M73" s="116"/>
      <c r="N73" s="31"/>
      <c r="O73" s="31"/>
      <c r="P73" s="31"/>
      <c r="Q73" s="123">
        <f>taxa*Q72</f>
        <v>0</v>
      </c>
      <c r="R73" s="73" t="s">
        <v>76</v>
      </c>
      <c r="S73" s="31"/>
      <c r="T73" s="31"/>
      <c r="U73" s="31"/>
      <c r="V73" s="31"/>
      <c r="W73" s="31"/>
      <c r="X73" s="31"/>
      <c r="Y73" s="31"/>
      <c r="Z73" s="31"/>
    </row>
    <row r="74" spans="1:26" s="43" customFormat="1" ht="11.25" x14ac:dyDescent="0.2">
      <c r="A74" s="195" t="s">
        <v>41</v>
      </c>
      <c r="B74" s="196"/>
      <c r="C74" s="66" t="s">
        <v>42</v>
      </c>
      <c r="D74" s="67">
        <f>SUM(G9:G70)</f>
        <v>0</v>
      </c>
      <c r="E74" s="31"/>
      <c r="F74" s="192"/>
      <c r="G74" s="193"/>
      <c r="H74" s="193"/>
      <c r="I74" s="194"/>
      <c r="J74" s="74"/>
      <c r="K74" s="75"/>
      <c r="L74" s="76" t="s">
        <v>36</v>
      </c>
      <c r="M74" s="117"/>
      <c r="N74" s="31"/>
      <c r="O74" s="31"/>
      <c r="P74" s="31"/>
      <c r="Q74" s="77"/>
      <c r="R74" s="78"/>
      <c r="S74" s="31"/>
      <c r="T74" s="31"/>
      <c r="U74" s="31"/>
      <c r="V74" s="31"/>
      <c r="W74" s="31"/>
      <c r="X74" s="31"/>
      <c r="Y74" s="31"/>
      <c r="Z74" s="31"/>
    </row>
    <row r="75" spans="1:26" s="43" customFormat="1" ht="11.25" x14ac:dyDescent="0.2">
      <c r="A75" s="197"/>
      <c r="B75" s="198"/>
      <c r="C75" s="79" t="s">
        <v>43</v>
      </c>
      <c r="D75" s="80">
        <f>SUM(H9:H70)</f>
        <v>0</v>
      </c>
      <c r="E75" s="31"/>
      <c r="F75" s="199" t="s">
        <v>44</v>
      </c>
      <c r="G75" s="200"/>
      <c r="H75" s="200"/>
      <c r="I75" s="200"/>
      <c r="J75" s="200"/>
      <c r="K75" s="200"/>
      <c r="L75" s="201"/>
      <c r="M75" s="118"/>
      <c r="N75" s="31"/>
      <c r="O75" s="31"/>
      <c r="P75" s="31"/>
      <c r="Q75" s="122" t="e">
        <f>#REF!+Q72</f>
        <v>#REF!</v>
      </c>
      <c r="R75" s="70" t="s">
        <v>45</v>
      </c>
      <c r="S75" s="31"/>
      <c r="T75" s="31"/>
      <c r="U75" s="31"/>
      <c r="V75" s="31"/>
      <c r="W75" s="31"/>
      <c r="X75" s="31"/>
      <c r="Y75" s="31"/>
      <c r="Z75" s="31"/>
    </row>
    <row r="76" spans="1:26" s="43" customFormat="1" ht="11.25" x14ac:dyDescent="0.2">
      <c r="A76" s="81"/>
      <c r="B76" s="82"/>
      <c r="C76" s="83" t="s">
        <v>46</v>
      </c>
      <c r="D76" s="84">
        <f>SUM(I9:I70)</f>
        <v>0</v>
      </c>
      <c r="E76" s="31"/>
      <c r="F76" s="202" t="s">
        <v>47</v>
      </c>
      <c r="G76" s="203"/>
      <c r="H76" s="203"/>
      <c r="I76" s="204"/>
      <c r="J76" s="205" t="str">
        <f>data!$B$18</f>
        <v>Nafta</v>
      </c>
      <c r="K76" s="206"/>
      <c r="L76" s="206"/>
      <c r="M76" s="207"/>
      <c r="N76" s="31"/>
      <c r="O76" s="31"/>
      <c r="P76" s="31"/>
      <c r="Q76" s="124" t="e">
        <f>IF(Q75&gt;5000,IF(Q72&gt;(Q75-5000),(Q75-5000)*taxa,Q72*taxa),0)</f>
        <v>#REF!</v>
      </c>
      <c r="R76" s="85" t="s">
        <v>77</v>
      </c>
      <c r="S76" s="31"/>
      <c r="T76" s="31"/>
      <c r="U76" s="31"/>
      <c r="V76" s="31"/>
      <c r="W76" s="31"/>
      <c r="X76" s="31"/>
      <c r="Y76" s="31"/>
      <c r="Z76" s="31"/>
    </row>
    <row r="77" spans="1:26" s="43" customFormat="1" ht="11.25" x14ac:dyDescent="0.2">
      <c r="A77" s="81"/>
      <c r="B77" s="82"/>
      <c r="C77" s="83" t="s">
        <v>48</v>
      </c>
      <c r="D77" s="84">
        <f>SUM(J9:J70)</f>
        <v>0</v>
      </c>
      <c r="E77" s="31"/>
      <c r="F77" s="179" t="s">
        <v>74</v>
      </c>
      <c r="G77" s="180"/>
      <c r="H77" s="180"/>
      <c r="I77" s="180"/>
      <c r="J77" s="180"/>
      <c r="K77" s="180"/>
      <c r="L77" s="181"/>
      <c r="M77" s="120">
        <f>SUM(O9:O70)</f>
        <v>0</v>
      </c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s="43" customFormat="1" ht="11.25" x14ac:dyDescent="0.2">
      <c r="A78" s="81"/>
      <c r="B78" s="82"/>
      <c r="C78" s="86" t="s">
        <v>49</v>
      </c>
      <c r="D78" s="121">
        <f>D76+D77</f>
        <v>0</v>
      </c>
      <c r="E78" s="31"/>
      <c r="F78" s="179" t="s">
        <v>75</v>
      </c>
      <c r="G78" s="180"/>
      <c r="H78" s="180"/>
      <c r="I78" s="180"/>
      <c r="J78" s="180"/>
      <c r="K78" s="180"/>
      <c r="L78" s="181"/>
      <c r="M78" s="119"/>
      <c r="N78" s="31"/>
      <c r="O78" s="31"/>
      <c r="P78" s="31"/>
      <c r="Q78" s="64"/>
      <c r="R78" s="31"/>
      <c r="S78" s="31"/>
      <c r="T78" s="31"/>
      <c r="U78" s="31"/>
      <c r="V78" s="31"/>
      <c r="W78" s="31"/>
      <c r="X78" s="31"/>
      <c r="Y78" s="31"/>
      <c r="Z78" s="31"/>
    </row>
    <row r="79" spans="1:26" s="43" customFormat="1" ht="11.25" x14ac:dyDescent="0.2">
      <c r="A79" s="87"/>
      <c r="B79" s="88"/>
      <c r="C79" s="71" t="s">
        <v>50</v>
      </c>
      <c r="D79" s="72">
        <f>SUM(D74:D77)</f>
        <v>0</v>
      </c>
      <c r="E79" s="31"/>
      <c r="F79" s="179" t="s">
        <v>51</v>
      </c>
      <c r="G79" s="180"/>
      <c r="H79" s="180"/>
      <c r="I79" s="180"/>
      <c r="J79" s="180"/>
      <c r="K79" s="180"/>
      <c r="L79" s="181"/>
      <c r="M79" s="120">
        <f>SUM(L9:L70)</f>
        <v>0</v>
      </c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x14ac:dyDescent="0.25">
      <c r="A80" s="20"/>
      <c r="B80" s="20"/>
      <c r="C80" s="20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2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x14ac:dyDescent="0.25">
      <c r="A81" s="89" t="s">
        <v>52</v>
      </c>
      <c r="B81" s="90"/>
      <c r="C81" s="90"/>
      <c r="D81" s="91"/>
      <c r="E81" s="13"/>
      <c r="F81" s="92" t="s">
        <v>53</v>
      </c>
      <c r="G81" s="93"/>
      <c r="H81" s="93"/>
      <c r="I81" s="93"/>
      <c r="J81" s="93"/>
      <c r="K81" s="93"/>
      <c r="L81" s="93"/>
      <c r="M81" s="91"/>
      <c r="N81" s="2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x14ac:dyDescent="0.25">
      <c r="A82" s="94" t="s">
        <v>54</v>
      </c>
      <c r="B82" s="95"/>
      <c r="C82" s="95"/>
      <c r="D82" s="96"/>
      <c r="E82" s="13"/>
      <c r="F82" s="94" t="s">
        <v>54</v>
      </c>
      <c r="G82" s="97"/>
      <c r="H82" s="97"/>
      <c r="I82" s="97"/>
      <c r="J82" s="97"/>
      <c r="K82" s="97"/>
      <c r="L82" s="97"/>
      <c r="M82" s="96"/>
      <c r="N82" s="2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x14ac:dyDescent="0.25">
      <c r="A83" s="20"/>
      <c r="B83" s="20"/>
      <c r="C83" s="20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2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x14ac:dyDescent="0.25">
      <c r="A84" s="20"/>
      <c r="B84" s="20"/>
      <c r="C84" s="20"/>
      <c r="D84" s="13"/>
      <c r="E84" s="13"/>
      <c r="F84" s="21"/>
      <c r="G84" s="21"/>
      <c r="H84" s="21"/>
      <c r="I84" s="21"/>
      <c r="J84" s="21"/>
      <c r="K84" s="13"/>
      <c r="L84" s="98"/>
      <c r="M84" s="22"/>
      <c r="N84" s="2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x14ac:dyDescent="0.25">
      <c r="A85" s="20"/>
      <c r="B85" s="20"/>
      <c r="C85" s="115">
        <f>D74+D75+D76</f>
        <v>0</v>
      </c>
      <c r="D85" s="115">
        <f>C85*0.15</f>
        <v>0</v>
      </c>
      <c r="E85" s="115"/>
      <c r="F85" s="115"/>
      <c r="G85" s="115"/>
      <c r="H85" s="115"/>
      <c r="I85" s="13"/>
      <c r="J85" s="13"/>
      <c r="K85" s="13"/>
      <c r="L85" s="99"/>
      <c r="M85" s="13"/>
      <c r="N85" s="2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x14ac:dyDescent="0.25">
      <c r="A86" s="20"/>
      <c r="B86" s="115"/>
      <c r="C86" s="115"/>
      <c r="D86" s="115"/>
      <c r="E86" s="13"/>
      <c r="F86" s="115"/>
      <c r="G86" s="13"/>
      <c r="H86" s="13"/>
      <c r="I86" s="13"/>
      <c r="J86" s="13"/>
      <c r="K86" s="13"/>
      <c r="L86" s="13"/>
      <c r="M86" s="13"/>
      <c r="N86" s="2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x14ac:dyDescent="0.25">
      <c r="A87" s="20"/>
      <c r="B87" s="20"/>
      <c r="C87" s="20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2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x14ac:dyDescent="0.25">
      <c r="A88" s="20"/>
      <c r="B88" s="20"/>
      <c r="C88" s="20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2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x14ac:dyDescent="0.25">
      <c r="A89" s="20"/>
      <c r="B89" s="20"/>
      <c r="C89" s="20"/>
      <c r="D89" s="13"/>
      <c r="E89" s="13"/>
      <c r="F89" s="21"/>
      <c r="G89" s="21"/>
      <c r="H89" s="21"/>
      <c r="I89" s="21"/>
      <c r="J89" s="21"/>
      <c r="K89" s="13"/>
      <c r="L89" s="22"/>
      <c r="M89" s="22"/>
      <c r="N89" s="2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x14ac:dyDescent="0.25">
      <c r="A90" s="20"/>
      <c r="B90" s="20"/>
      <c r="C90" s="20"/>
      <c r="D90" s="13"/>
      <c r="E90" s="13"/>
      <c r="F90" s="21"/>
      <c r="G90" s="21"/>
      <c r="H90" s="21"/>
      <c r="I90" s="21"/>
      <c r="J90" s="21"/>
      <c r="K90" s="13"/>
      <c r="L90" s="22"/>
      <c r="M90" s="22"/>
      <c r="N90" s="2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x14ac:dyDescent="0.25">
      <c r="A91" s="20"/>
      <c r="B91" s="20"/>
      <c r="C91" s="20"/>
      <c r="D91" s="13"/>
      <c r="E91" s="13"/>
      <c r="F91" s="21"/>
      <c r="G91" s="21"/>
      <c r="H91" s="21"/>
      <c r="I91" s="21"/>
      <c r="J91" s="21"/>
      <c r="K91" s="13"/>
      <c r="L91" s="22"/>
      <c r="M91" s="22"/>
      <c r="N91" s="2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x14ac:dyDescent="0.25">
      <c r="A92" s="20"/>
      <c r="B92" s="20"/>
      <c r="C92" s="20"/>
      <c r="D92" s="13"/>
      <c r="E92" s="13"/>
      <c r="F92" s="21"/>
      <c r="G92" s="21"/>
      <c r="H92" s="21"/>
      <c r="I92" s="21"/>
      <c r="J92" s="21"/>
      <c r="K92" s="13"/>
      <c r="L92" s="22"/>
      <c r="M92" s="22"/>
      <c r="N92" s="2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x14ac:dyDescent="0.25">
      <c r="A93" s="20"/>
      <c r="B93" s="20"/>
      <c r="C93" s="20"/>
      <c r="D93" s="13"/>
      <c r="E93" s="13"/>
      <c r="F93" s="21"/>
      <c r="G93" s="21"/>
      <c r="H93" s="21"/>
      <c r="I93" s="21"/>
      <c r="J93" s="21"/>
      <c r="K93" s="13"/>
      <c r="L93" s="22"/>
      <c r="M93" s="22"/>
      <c r="N93" s="2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x14ac:dyDescent="0.25">
      <c r="A94" s="20"/>
      <c r="B94" s="20"/>
      <c r="C94" s="20"/>
      <c r="D94" s="13"/>
      <c r="E94" s="13"/>
      <c r="F94" s="21"/>
      <c r="G94" s="21"/>
      <c r="H94" s="21"/>
      <c r="I94" s="21"/>
      <c r="J94" s="21"/>
      <c r="K94" s="13"/>
      <c r="L94" s="22"/>
      <c r="M94" s="22"/>
      <c r="N94" s="2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x14ac:dyDescent="0.25">
      <c r="A95" s="20"/>
      <c r="B95" s="20"/>
      <c r="C95" s="20"/>
      <c r="D95" s="13"/>
      <c r="E95" s="13"/>
      <c r="F95" s="21"/>
      <c r="G95" s="21"/>
      <c r="H95" s="21"/>
      <c r="I95" s="21"/>
      <c r="J95" s="21"/>
      <c r="K95" s="13"/>
      <c r="L95" s="22"/>
      <c r="M95" s="22"/>
      <c r="N95" s="2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x14ac:dyDescent="0.25">
      <c r="A96" s="20"/>
      <c r="B96" s="20"/>
      <c r="C96" s="20"/>
      <c r="D96" s="13"/>
      <c r="E96" s="13"/>
      <c r="F96" s="21"/>
      <c r="G96" s="21"/>
      <c r="H96" s="21"/>
      <c r="I96" s="21"/>
      <c r="J96" s="21"/>
      <c r="K96" s="13"/>
      <c r="L96" s="22"/>
      <c r="M96" s="22"/>
      <c r="N96" s="2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x14ac:dyDescent="0.25">
      <c r="A97" s="20"/>
      <c r="B97" s="20"/>
      <c r="C97" s="20"/>
      <c r="D97" s="13"/>
      <c r="E97" s="13"/>
      <c r="F97" s="21"/>
      <c r="G97" s="21"/>
      <c r="H97" s="21"/>
      <c r="I97" s="21"/>
      <c r="J97" s="21"/>
      <c r="K97" s="13"/>
      <c r="L97" s="22"/>
      <c r="M97" s="22"/>
      <c r="N97" s="2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x14ac:dyDescent="0.25">
      <c r="A98" s="20"/>
      <c r="B98" s="20"/>
      <c r="C98" s="20"/>
      <c r="D98" s="13"/>
      <c r="E98" s="13"/>
      <c r="F98" s="21"/>
      <c r="G98" s="21"/>
      <c r="H98" s="21"/>
      <c r="I98" s="21"/>
      <c r="J98" s="21"/>
      <c r="K98" s="13"/>
      <c r="L98" s="22"/>
      <c r="M98" s="22"/>
      <c r="N98" s="2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x14ac:dyDescent="0.25">
      <c r="A99" s="20"/>
      <c r="B99" s="20"/>
      <c r="C99" s="20"/>
      <c r="D99" s="13"/>
      <c r="E99" s="13"/>
      <c r="F99" s="21"/>
      <c r="G99" s="21"/>
      <c r="H99" s="21"/>
      <c r="I99" s="21"/>
      <c r="J99" s="21"/>
      <c r="K99" s="13"/>
      <c r="L99" s="22"/>
      <c r="M99" s="22"/>
      <c r="N99" s="2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x14ac:dyDescent="0.25">
      <c r="A100" s="20"/>
      <c r="B100" s="20"/>
      <c r="C100" s="20"/>
      <c r="D100" s="13"/>
      <c r="E100" s="13"/>
      <c r="F100" s="21"/>
      <c r="G100" s="21"/>
      <c r="H100" s="21"/>
      <c r="I100" s="21"/>
      <c r="J100" s="21"/>
      <c r="K100" s="13"/>
      <c r="L100" s="22"/>
      <c r="M100" s="22"/>
      <c r="N100" s="2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</sheetData>
  <mergeCells count="116">
    <mergeCell ref="F77:L77"/>
    <mergeCell ref="F78:L78"/>
    <mergeCell ref="F79:L79"/>
    <mergeCell ref="A72:B73"/>
    <mergeCell ref="F72:I72"/>
    <mergeCell ref="F73:I74"/>
    <mergeCell ref="A74:B75"/>
    <mergeCell ref="F75:L75"/>
    <mergeCell ref="F76:I76"/>
    <mergeCell ref="J76:M76"/>
    <mergeCell ref="A67:A68"/>
    <mergeCell ref="B67:D67"/>
    <mergeCell ref="B68:D68"/>
    <mergeCell ref="A69:A70"/>
    <mergeCell ref="B69:D69"/>
    <mergeCell ref="B70:D70"/>
    <mergeCell ref="A63:A64"/>
    <mergeCell ref="B63:D63"/>
    <mergeCell ref="B64:D64"/>
    <mergeCell ref="A65:A66"/>
    <mergeCell ref="B65:D65"/>
    <mergeCell ref="B66:D66"/>
    <mergeCell ref="A59:A60"/>
    <mergeCell ref="B59:D59"/>
    <mergeCell ref="B60:D60"/>
    <mergeCell ref="A61:A62"/>
    <mergeCell ref="B61:D61"/>
    <mergeCell ref="B62:D62"/>
    <mergeCell ref="A55:A56"/>
    <mergeCell ref="B55:D55"/>
    <mergeCell ref="B56:D56"/>
    <mergeCell ref="A57:A58"/>
    <mergeCell ref="B57:D57"/>
    <mergeCell ref="B58:D58"/>
    <mergeCell ref="A51:A52"/>
    <mergeCell ref="B51:D51"/>
    <mergeCell ref="B52:D52"/>
    <mergeCell ref="A53:A54"/>
    <mergeCell ref="B53:D53"/>
    <mergeCell ref="B54:D54"/>
    <mergeCell ref="A47:A48"/>
    <mergeCell ref="B47:D47"/>
    <mergeCell ref="B48:D48"/>
    <mergeCell ref="A49:A50"/>
    <mergeCell ref="B49:D49"/>
    <mergeCell ref="B50:D50"/>
    <mergeCell ref="A43:A44"/>
    <mergeCell ref="B43:D43"/>
    <mergeCell ref="B44:D44"/>
    <mergeCell ref="A45:A46"/>
    <mergeCell ref="B45:D45"/>
    <mergeCell ref="B46:D46"/>
    <mergeCell ref="A39:A40"/>
    <mergeCell ref="B39:D39"/>
    <mergeCell ref="B40:D40"/>
    <mergeCell ref="A41:A42"/>
    <mergeCell ref="B41:D41"/>
    <mergeCell ref="B42:D42"/>
    <mergeCell ref="A35:A36"/>
    <mergeCell ref="B35:D35"/>
    <mergeCell ref="B36:D36"/>
    <mergeCell ref="A37:A38"/>
    <mergeCell ref="B37:D37"/>
    <mergeCell ref="B38:D38"/>
    <mergeCell ref="A31:A32"/>
    <mergeCell ref="B31:D31"/>
    <mergeCell ref="B32:D32"/>
    <mergeCell ref="A33:A34"/>
    <mergeCell ref="B33:D33"/>
    <mergeCell ref="B34:D34"/>
    <mergeCell ref="A27:A28"/>
    <mergeCell ref="B27:D27"/>
    <mergeCell ref="B28:D28"/>
    <mergeCell ref="A29:A30"/>
    <mergeCell ref="B29:D29"/>
    <mergeCell ref="B30:D30"/>
    <mergeCell ref="A23:A24"/>
    <mergeCell ref="B23:D23"/>
    <mergeCell ref="B24:D24"/>
    <mergeCell ref="A25:A26"/>
    <mergeCell ref="B25:D25"/>
    <mergeCell ref="B26:D26"/>
    <mergeCell ref="A19:A20"/>
    <mergeCell ref="B19:D19"/>
    <mergeCell ref="B20:D20"/>
    <mergeCell ref="A21:A22"/>
    <mergeCell ref="B21:D21"/>
    <mergeCell ref="B22:D22"/>
    <mergeCell ref="A15:A16"/>
    <mergeCell ref="B15:D15"/>
    <mergeCell ref="B16:D16"/>
    <mergeCell ref="A17:A18"/>
    <mergeCell ref="B17:D17"/>
    <mergeCell ref="B18:D18"/>
    <mergeCell ref="A11:A12"/>
    <mergeCell ref="B11:D11"/>
    <mergeCell ref="B12:D12"/>
    <mergeCell ref="A13:A14"/>
    <mergeCell ref="B13:D13"/>
    <mergeCell ref="B14:D14"/>
    <mergeCell ref="Q5:Q7"/>
    <mergeCell ref="G6:H6"/>
    <mergeCell ref="I6:J6"/>
    <mergeCell ref="A9:A10"/>
    <mergeCell ref="B9:D9"/>
    <mergeCell ref="B10:D10"/>
    <mergeCell ref="A1:H1"/>
    <mergeCell ref="L1:O1"/>
    <mergeCell ref="D3:O3"/>
    <mergeCell ref="A5:A7"/>
    <mergeCell ref="B5:D7"/>
    <mergeCell ref="F5:F7"/>
    <mergeCell ref="G5:J5"/>
    <mergeCell ref="L5:L7"/>
    <mergeCell ref="M5:M7"/>
    <mergeCell ref="O5:O7"/>
  </mergeCells>
  <conditionalFormatting sqref="B9:D70">
    <cfRule type="expression" dxfId="35" priority="9" stopIfTrue="1">
      <formula>OR(N9=6,N9=7)</formula>
    </cfRule>
  </conditionalFormatting>
  <conditionalFormatting sqref="A9 A11:A70">
    <cfRule type="expression" dxfId="34" priority="8" stopIfTrue="1">
      <formula>OR(N9=6,N9=7)</formula>
    </cfRule>
  </conditionalFormatting>
  <conditionalFormatting sqref="Q61:Q70 L9:M70 O19:O22 O33:O36 O47:O50 O11:O16 O25:O30 O39:O44 O53:O58 O61:O70 Q19:Q30 Q9:Q16 Q33:Q44 Q47:Q58 F9:J70">
    <cfRule type="expression" dxfId="33" priority="7" stopIfTrue="1">
      <formula>OR($N9=6,$N9=7)</formula>
    </cfRule>
  </conditionalFormatting>
  <conditionalFormatting sqref="G9:J70">
    <cfRule type="expression" dxfId="32" priority="6" stopIfTrue="1">
      <formula>OR($N9=6,$N9=7)</formula>
    </cfRule>
  </conditionalFormatting>
  <conditionalFormatting sqref="F9">
    <cfRule type="expression" dxfId="31" priority="5" stopIfTrue="1">
      <formula>OR($N9=6,$N9=7)</formula>
    </cfRule>
  </conditionalFormatting>
  <conditionalFormatting sqref="F9">
    <cfRule type="expression" dxfId="30" priority="4" stopIfTrue="1">
      <formula>OR($N9=6,$N9=7)</formula>
    </cfRule>
  </conditionalFormatting>
  <conditionalFormatting sqref="Q19:Q30 Q9:Q16 Q33:Q44 Q47:Q58 Q61:Q70">
    <cfRule type="expression" dxfId="29" priority="3" stopIfTrue="1">
      <formula>OR($N9=6,$N9=7)</formula>
    </cfRule>
  </conditionalFormatting>
  <conditionalFormatting sqref="L9:L70">
    <cfRule type="expression" dxfId="28" priority="2" stopIfTrue="1">
      <formula>OR($N9=6,$N9=7)</formula>
    </cfRule>
  </conditionalFormatting>
  <conditionalFormatting sqref="O9:O70">
    <cfRule type="expression" dxfId="27" priority="1" stopIfTrue="1">
      <formula>OR($N9=6,$N9=7)</formula>
    </cfRule>
  </conditionalFormatting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"/>
  <sheetViews>
    <sheetView workbookViewId="0">
      <selection sqref="A1:H1"/>
    </sheetView>
  </sheetViews>
  <sheetFormatPr defaultRowHeight="15" x14ac:dyDescent="0.25"/>
  <cols>
    <col min="1" max="1" width="7.140625" style="100" customWidth="1"/>
    <col min="2" max="2" width="18" style="100" customWidth="1"/>
    <col min="3" max="3" width="13.28515625" style="100" customWidth="1"/>
    <col min="4" max="4" width="8.7109375" style="14" bestFit="1" customWidth="1"/>
    <col min="5" max="5" width="0.7109375" style="14" customWidth="1"/>
    <col min="6" max="10" width="7.7109375" style="101" customWidth="1"/>
    <col min="11" max="11" width="0.7109375" style="14" customWidth="1"/>
    <col min="12" max="12" width="8.28515625" style="102" customWidth="1"/>
    <col min="13" max="13" width="12" style="102" customWidth="1"/>
    <col min="14" max="14" width="6.85546875" style="103" hidden="1" customWidth="1"/>
    <col min="15" max="256" width="9.140625" style="14"/>
    <col min="257" max="257" width="7.140625" style="14" customWidth="1"/>
    <col min="258" max="258" width="18" style="14" customWidth="1"/>
    <col min="259" max="259" width="13.28515625" style="14" customWidth="1"/>
    <col min="260" max="260" width="8.7109375" style="14" bestFit="1" customWidth="1"/>
    <col min="261" max="261" width="0.7109375" style="14" customWidth="1"/>
    <col min="262" max="266" width="7.7109375" style="14" customWidth="1"/>
    <col min="267" max="267" width="0.7109375" style="14" customWidth="1"/>
    <col min="268" max="268" width="8.28515625" style="14" customWidth="1"/>
    <col min="269" max="269" width="12" style="14" customWidth="1"/>
    <col min="270" max="270" width="0" style="14" hidden="1" customWidth="1"/>
    <col min="271" max="512" width="9.140625" style="14"/>
    <col min="513" max="513" width="7.140625" style="14" customWidth="1"/>
    <col min="514" max="514" width="18" style="14" customWidth="1"/>
    <col min="515" max="515" width="13.28515625" style="14" customWidth="1"/>
    <col min="516" max="516" width="8.7109375" style="14" bestFit="1" customWidth="1"/>
    <col min="517" max="517" width="0.7109375" style="14" customWidth="1"/>
    <col min="518" max="522" width="7.7109375" style="14" customWidth="1"/>
    <col min="523" max="523" width="0.7109375" style="14" customWidth="1"/>
    <col min="524" max="524" width="8.28515625" style="14" customWidth="1"/>
    <col min="525" max="525" width="12" style="14" customWidth="1"/>
    <col min="526" max="526" width="0" style="14" hidden="1" customWidth="1"/>
    <col min="527" max="768" width="9.140625" style="14"/>
    <col min="769" max="769" width="7.140625" style="14" customWidth="1"/>
    <col min="770" max="770" width="18" style="14" customWidth="1"/>
    <col min="771" max="771" width="13.28515625" style="14" customWidth="1"/>
    <col min="772" max="772" width="8.7109375" style="14" bestFit="1" customWidth="1"/>
    <col min="773" max="773" width="0.7109375" style="14" customWidth="1"/>
    <col min="774" max="778" width="7.7109375" style="14" customWidth="1"/>
    <col min="779" max="779" width="0.7109375" style="14" customWidth="1"/>
    <col min="780" max="780" width="8.28515625" style="14" customWidth="1"/>
    <col min="781" max="781" width="12" style="14" customWidth="1"/>
    <col min="782" max="782" width="0" style="14" hidden="1" customWidth="1"/>
    <col min="783" max="1024" width="9.140625" style="14"/>
    <col min="1025" max="1025" width="7.140625" style="14" customWidth="1"/>
    <col min="1026" max="1026" width="18" style="14" customWidth="1"/>
    <col min="1027" max="1027" width="13.28515625" style="14" customWidth="1"/>
    <col min="1028" max="1028" width="8.7109375" style="14" bestFit="1" customWidth="1"/>
    <col min="1029" max="1029" width="0.7109375" style="14" customWidth="1"/>
    <col min="1030" max="1034" width="7.7109375" style="14" customWidth="1"/>
    <col min="1035" max="1035" width="0.7109375" style="14" customWidth="1"/>
    <col min="1036" max="1036" width="8.28515625" style="14" customWidth="1"/>
    <col min="1037" max="1037" width="12" style="14" customWidth="1"/>
    <col min="1038" max="1038" width="0" style="14" hidden="1" customWidth="1"/>
    <col min="1039" max="1280" width="9.140625" style="14"/>
    <col min="1281" max="1281" width="7.140625" style="14" customWidth="1"/>
    <col min="1282" max="1282" width="18" style="14" customWidth="1"/>
    <col min="1283" max="1283" width="13.28515625" style="14" customWidth="1"/>
    <col min="1284" max="1284" width="8.7109375" style="14" bestFit="1" customWidth="1"/>
    <col min="1285" max="1285" width="0.7109375" style="14" customWidth="1"/>
    <col min="1286" max="1290" width="7.7109375" style="14" customWidth="1"/>
    <col min="1291" max="1291" width="0.7109375" style="14" customWidth="1"/>
    <col min="1292" max="1292" width="8.28515625" style="14" customWidth="1"/>
    <col min="1293" max="1293" width="12" style="14" customWidth="1"/>
    <col min="1294" max="1294" width="0" style="14" hidden="1" customWidth="1"/>
    <col min="1295" max="1536" width="9.140625" style="14"/>
    <col min="1537" max="1537" width="7.140625" style="14" customWidth="1"/>
    <col min="1538" max="1538" width="18" style="14" customWidth="1"/>
    <col min="1539" max="1539" width="13.28515625" style="14" customWidth="1"/>
    <col min="1540" max="1540" width="8.7109375" style="14" bestFit="1" customWidth="1"/>
    <col min="1541" max="1541" width="0.7109375" style="14" customWidth="1"/>
    <col min="1542" max="1546" width="7.7109375" style="14" customWidth="1"/>
    <col min="1547" max="1547" width="0.7109375" style="14" customWidth="1"/>
    <col min="1548" max="1548" width="8.28515625" style="14" customWidth="1"/>
    <col min="1549" max="1549" width="12" style="14" customWidth="1"/>
    <col min="1550" max="1550" width="0" style="14" hidden="1" customWidth="1"/>
    <col min="1551" max="1792" width="9.140625" style="14"/>
    <col min="1793" max="1793" width="7.140625" style="14" customWidth="1"/>
    <col min="1794" max="1794" width="18" style="14" customWidth="1"/>
    <col min="1795" max="1795" width="13.28515625" style="14" customWidth="1"/>
    <col min="1796" max="1796" width="8.7109375" style="14" bestFit="1" customWidth="1"/>
    <col min="1797" max="1797" width="0.7109375" style="14" customWidth="1"/>
    <col min="1798" max="1802" width="7.7109375" style="14" customWidth="1"/>
    <col min="1803" max="1803" width="0.7109375" style="14" customWidth="1"/>
    <col min="1804" max="1804" width="8.28515625" style="14" customWidth="1"/>
    <col min="1805" max="1805" width="12" style="14" customWidth="1"/>
    <col min="1806" max="1806" width="0" style="14" hidden="1" customWidth="1"/>
    <col min="1807" max="2048" width="9.140625" style="14"/>
    <col min="2049" max="2049" width="7.140625" style="14" customWidth="1"/>
    <col min="2050" max="2050" width="18" style="14" customWidth="1"/>
    <col min="2051" max="2051" width="13.28515625" style="14" customWidth="1"/>
    <col min="2052" max="2052" width="8.7109375" style="14" bestFit="1" customWidth="1"/>
    <col min="2053" max="2053" width="0.7109375" style="14" customWidth="1"/>
    <col min="2054" max="2058" width="7.7109375" style="14" customWidth="1"/>
    <col min="2059" max="2059" width="0.7109375" style="14" customWidth="1"/>
    <col min="2060" max="2060" width="8.28515625" style="14" customWidth="1"/>
    <col min="2061" max="2061" width="12" style="14" customWidth="1"/>
    <col min="2062" max="2062" width="0" style="14" hidden="1" customWidth="1"/>
    <col min="2063" max="2304" width="9.140625" style="14"/>
    <col min="2305" max="2305" width="7.140625" style="14" customWidth="1"/>
    <col min="2306" max="2306" width="18" style="14" customWidth="1"/>
    <col min="2307" max="2307" width="13.28515625" style="14" customWidth="1"/>
    <col min="2308" max="2308" width="8.7109375" style="14" bestFit="1" customWidth="1"/>
    <col min="2309" max="2309" width="0.7109375" style="14" customWidth="1"/>
    <col min="2310" max="2314" width="7.7109375" style="14" customWidth="1"/>
    <col min="2315" max="2315" width="0.7109375" style="14" customWidth="1"/>
    <col min="2316" max="2316" width="8.28515625" style="14" customWidth="1"/>
    <col min="2317" max="2317" width="12" style="14" customWidth="1"/>
    <col min="2318" max="2318" width="0" style="14" hidden="1" customWidth="1"/>
    <col min="2319" max="2560" width="9.140625" style="14"/>
    <col min="2561" max="2561" width="7.140625" style="14" customWidth="1"/>
    <col min="2562" max="2562" width="18" style="14" customWidth="1"/>
    <col min="2563" max="2563" width="13.28515625" style="14" customWidth="1"/>
    <col min="2564" max="2564" width="8.7109375" style="14" bestFit="1" customWidth="1"/>
    <col min="2565" max="2565" width="0.7109375" style="14" customWidth="1"/>
    <col min="2566" max="2570" width="7.7109375" style="14" customWidth="1"/>
    <col min="2571" max="2571" width="0.7109375" style="14" customWidth="1"/>
    <col min="2572" max="2572" width="8.28515625" style="14" customWidth="1"/>
    <col min="2573" max="2573" width="12" style="14" customWidth="1"/>
    <col min="2574" max="2574" width="0" style="14" hidden="1" customWidth="1"/>
    <col min="2575" max="2816" width="9.140625" style="14"/>
    <col min="2817" max="2817" width="7.140625" style="14" customWidth="1"/>
    <col min="2818" max="2818" width="18" style="14" customWidth="1"/>
    <col min="2819" max="2819" width="13.28515625" style="14" customWidth="1"/>
    <col min="2820" max="2820" width="8.7109375" style="14" bestFit="1" customWidth="1"/>
    <col min="2821" max="2821" width="0.7109375" style="14" customWidth="1"/>
    <col min="2822" max="2826" width="7.7109375" style="14" customWidth="1"/>
    <col min="2827" max="2827" width="0.7109375" style="14" customWidth="1"/>
    <col min="2828" max="2828" width="8.28515625" style="14" customWidth="1"/>
    <col min="2829" max="2829" width="12" style="14" customWidth="1"/>
    <col min="2830" max="2830" width="0" style="14" hidden="1" customWidth="1"/>
    <col min="2831" max="3072" width="9.140625" style="14"/>
    <col min="3073" max="3073" width="7.140625" style="14" customWidth="1"/>
    <col min="3074" max="3074" width="18" style="14" customWidth="1"/>
    <col min="3075" max="3075" width="13.28515625" style="14" customWidth="1"/>
    <col min="3076" max="3076" width="8.7109375" style="14" bestFit="1" customWidth="1"/>
    <col min="3077" max="3077" width="0.7109375" style="14" customWidth="1"/>
    <col min="3078" max="3082" width="7.7109375" style="14" customWidth="1"/>
    <col min="3083" max="3083" width="0.7109375" style="14" customWidth="1"/>
    <col min="3084" max="3084" width="8.28515625" style="14" customWidth="1"/>
    <col min="3085" max="3085" width="12" style="14" customWidth="1"/>
    <col min="3086" max="3086" width="0" style="14" hidden="1" customWidth="1"/>
    <col min="3087" max="3328" width="9.140625" style="14"/>
    <col min="3329" max="3329" width="7.140625" style="14" customWidth="1"/>
    <col min="3330" max="3330" width="18" style="14" customWidth="1"/>
    <col min="3331" max="3331" width="13.28515625" style="14" customWidth="1"/>
    <col min="3332" max="3332" width="8.7109375" style="14" bestFit="1" customWidth="1"/>
    <col min="3333" max="3333" width="0.7109375" style="14" customWidth="1"/>
    <col min="3334" max="3338" width="7.7109375" style="14" customWidth="1"/>
    <col min="3339" max="3339" width="0.7109375" style="14" customWidth="1"/>
    <col min="3340" max="3340" width="8.28515625" style="14" customWidth="1"/>
    <col min="3341" max="3341" width="12" style="14" customWidth="1"/>
    <col min="3342" max="3342" width="0" style="14" hidden="1" customWidth="1"/>
    <col min="3343" max="3584" width="9.140625" style="14"/>
    <col min="3585" max="3585" width="7.140625" style="14" customWidth="1"/>
    <col min="3586" max="3586" width="18" style="14" customWidth="1"/>
    <col min="3587" max="3587" width="13.28515625" style="14" customWidth="1"/>
    <col min="3588" max="3588" width="8.7109375" style="14" bestFit="1" customWidth="1"/>
    <col min="3589" max="3589" width="0.7109375" style="14" customWidth="1"/>
    <col min="3590" max="3594" width="7.7109375" style="14" customWidth="1"/>
    <col min="3595" max="3595" width="0.7109375" style="14" customWidth="1"/>
    <col min="3596" max="3596" width="8.28515625" style="14" customWidth="1"/>
    <col min="3597" max="3597" width="12" style="14" customWidth="1"/>
    <col min="3598" max="3598" width="0" style="14" hidden="1" customWidth="1"/>
    <col min="3599" max="3840" width="9.140625" style="14"/>
    <col min="3841" max="3841" width="7.140625" style="14" customWidth="1"/>
    <col min="3842" max="3842" width="18" style="14" customWidth="1"/>
    <col min="3843" max="3843" width="13.28515625" style="14" customWidth="1"/>
    <col min="3844" max="3844" width="8.7109375" style="14" bestFit="1" customWidth="1"/>
    <col min="3845" max="3845" width="0.7109375" style="14" customWidth="1"/>
    <col min="3846" max="3850" width="7.7109375" style="14" customWidth="1"/>
    <col min="3851" max="3851" width="0.7109375" style="14" customWidth="1"/>
    <col min="3852" max="3852" width="8.28515625" style="14" customWidth="1"/>
    <col min="3853" max="3853" width="12" style="14" customWidth="1"/>
    <col min="3854" max="3854" width="0" style="14" hidden="1" customWidth="1"/>
    <col min="3855" max="4096" width="9.140625" style="14"/>
    <col min="4097" max="4097" width="7.140625" style="14" customWidth="1"/>
    <col min="4098" max="4098" width="18" style="14" customWidth="1"/>
    <col min="4099" max="4099" width="13.28515625" style="14" customWidth="1"/>
    <col min="4100" max="4100" width="8.7109375" style="14" bestFit="1" customWidth="1"/>
    <col min="4101" max="4101" width="0.7109375" style="14" customWidth="1"/>
    <col min="4102" max="4106" width="7.7109375" style="14" customWidth="1"/>
    <col min="4107" max="4107" width="0.7109375" style="14" customWidth="1"/>
    <col min="4108" max="4108" width="8.28515625" style="14" customWidth="1"/>
    <col min="4109" max="4109" width="12" style="14" customWidth="1"/>
    <col min="4110" max="4110" width="0" style="14" hidden="1" customWidth="1"/>
    <col min="4111" max="4352" width="9.140625" style="14"/>
    <col min="4353" max="4353" width="7.140625" style="14" customWidth="1"/>
    <col min="4354" max="4354" width="18" style="14" customWidth="1"/>
    <col min="4355" max="4355" width="13.28515625" style="14" customWidth="1"/>
    <col min="4356" max="4356" width="8.7109375" style="14" bestFit="1" customWidth="1"/>
    <col min="4357" max="4357" width="0.7109375" style="14" customWidth="1"/>
    <col min="4358" max="4362" width="7.7109375" style="14" customWidth="1"/>
    <col min="4363" max="4363" width="0.7109375" style="14" customWidth="1"/>
    <col min="4364" max="4364" width="8.28515625" style="14" customWidth="1"/>
    <col min="4365" max="4365" width="12" style="14" customWidth="1"/>
    <col min="4366" max="4366" width="0" style="14" hidden="1" customWidth="1"/>
    <col min="4367" max="4608" width="9.140625" style="14"/>
    <col min="4609" max="4609" width="7.140625" style="14" customWidth="1"/>
    <col min="4610" max="4610" width="18" style="14" customWidth="1"/>
    <col min="4611" max="4611" width="13.28515625" style="14" customWidth="1"/>
    <col min="4612" max="4612" width="8.7109375" style="14" bestFit="1" customWidth="1"/>
    <col min="4613" max="4613" width="0.7109375" style="14" customWidth="1"/>
    <col min="4614" max="4618" width="7.7109375" style="14" customWidth="1"/>
    <col min="4619" max="4619" width="0.7109375" style="14" customWidth="1"/>
    <col min="4620" max="4620" width="8.28515625" style="14" customWidth="1"/>
    <col min="4621" max="4621" width="12" style="14" customWidth="1"/>
    <col min="4622" max="4622" width="0" style="14" hidden="1" customWidth="1"/>
    <col min="4623" max="4864" width="9.140625" style="14"/>
    <col min="4865" max="4865" width="7.140625" style="14" customWidth="1"/>
    <col min="4866" max="4866" width="18" style="14" customWidth="1"/>
    <col min="4867" max="4867" width="13.28515625" style="14" customWidth="1"/>
    <col min="4868" max="4868" width="8.7109375" style="14" bestFit="1" customWidth="1"/>
    <col min="4869" max="4869" width="0.7109375" style="14" customWidth="1"/>
    <col min="4870" max="4874" width="7.7109375" style="14" customWidth="1"/>
    <col min="4875" max="4875" width="0.7109375" style="14" customWidth="1"/>
    <col min="4876" max="4876" width="8.28515625" style="14" customWidth="1"/>
    <col min="4877" max="4877" width="12" style="14" customWidth="1"/>
    <col min="4878" max="4878" width="0" style="14" hidden="1" customWidth="1"/>
    <col min="4879" max="5120" width="9.140625" style="14"/>
    <col min="5121" max="5121" width="7.140625" style="14" customWidth="1"/>
    <col min="5122" max="5122" width="18" style="14" customWidth="1"/>
    <col min="5123" max="5123" width="13.28515625" style="14" customWidth="1"/>
    <col min="5124" max="5124" width="8.7109375" style="14" bestFit="1" customWidth="1"/>
    <col min="5125" max="5125" width="0.7109375" style="14" customWidth="1"/>
    <col min="5126" max="5130" width="7.7109375" style="14" customWidth="1"/>
    <col min="5131" max="5131" width="0.7109375" style="14" customWidth="1"/>
    <col min="5132" max="5132" width="8.28515625" style="14" customWidth="1"/>
    <col min="5133" max="5133" width="12" style="14" customWidth="1"/>
    <col min="5134" max="5134" width="0" style="14" hidden="1" customWidth="1"/>
    <col min="5135" max="5376" width="9.140625" style="14"/>
    <col min="5377" max="5377" width="7.140625" style="14" customWidth="1"/>
    <col min="5378" max="5378" width="18" style="14" customWidth="1"/>
    <col min="5379" max="5379" width="13.28515625" style="14" customWidth="1"/>
    <col min="5380" max="5380" width="8.7109375" style="14" bestFit="1" customWidth="1"/>
    <col min="5381" max="5381" width="0.7109375" style="14" customWidth="1"/>
    <col min="5382" max="5386" width="7.7109375" style="14" customWidth="1"/>
    <col min="5387" max="5387" width="0.7109375" style="14" customWidth="1"/>
    <col min="5388" max="5388" width="8.28515625" style="14" customWidth="1"/>
    <col min="5389" max="5389" width="12" style="14" customWidth="1"/>
    <col min="5390" max="5390" width="0" style="14" hidden="1" customWidth="1"/>
    <col min="5391" max="5632" width="9.140625" style="14"/>
    <col min="5633" max="5633" width="7.140625" style="14" customWidth="1"/>
    <col min="5634" max="5634" width="18" style="14" customWidth="1"/>
    <col min="5635" max="5635" width="13.28515625" style="14" customWidth="1"/>
    <col min="5636" max="5636" width="8.7109375" style="14" bestFit="1" customWidth="1"/>
    <col min="5637" max="5637" width="0.7109375" style="14" customWidth="1"/>
    <col min="5638" max="5642" width="7.7109375" style="14" customWidth="1"/>
    <col min="5643" max="5643" width="0.7109375" style="14" customWidth="1"/>
    <col min="5644" max="5644" width="8.28515625" style="14" customWidth="1"/>
    <col min="5645" max="5645" width="12" style="14" customWidth="1"/>
    <col min="5646" max="5646" width="0" style="14" hidden="1" customWidth="1"/>
    <col min="5647" max="5888" width="9.140625" style="14"/>
    <col min="5889" max="5889" width="7.140625" style="14" customWidth="1"/>
    <col min="5890" max="5890" width="18" style="14" customWidth="1"/>
    <col min="5891" max="5891" width="13.28515625" style="14" customWidth="1"/>
    <col min="5892" max="5892" width="8.7109375" style="14" bestFit="1" customWidth="1"/>
    <col min="5893" max="5893" width="0.7109375" style="14" customWidth="1"/>
    <col min="5894" max="5898" width="7.7109375" style="14" customWidth="1"/>
    <col min="5899" max="5899" width="0.7109375" style="14" customWidth="1"/>
    <col min="5900" max="5900" width="8.28515625" style="14" customWidth="1"/>
    <col min="5901" max="5901" width="12" style="14" customWidth="1"/>
    <col min="5902" max="5902" width="0" style="14" hidden="1" customWidth="1"/>
    <col min="5903" max="6144" width="9.140625" style="14"/>
    <col min="6145" max="6145" width="7.140625" style="14" customWidth="1"/>
    <col min="6146" max="6146" width="18" style="14" customWidth="1"/>
    <col min="6147" max="6147" width="13.28515625" style="14" customWidth="1"/>
    <col min="6148" max="6148" width="8.7109375" style="14" bestFit="1" customWidth="1"/>
    <col min="6149" max="6149" width="0.7109375" style="14" customWidth="1"/>
    <col min="6150" max="6154" width="7.7109375" style="14" customWidth="1"/>
    <col min="6155" max="6155" width="0.7109375" style="14" customWidth="1"/>
    <col min="6156" max="6156" width="8.28515625" style="14" customWidth="1"/>
    <col min="6157" max="6157" width="12" style="14" customWidth="1"/>
    <col min="6158" max="6158" width="0" style="14" hidden="1" customWidth="1"/>
    <col min="6159" max="6400" width="9.140625" style="14"/>
    <col min="6401" max="6401" width="7.140625" style="14" customWidth="1"/>
    <col min="6402" max="6402" width="18" style="14" customWidth="1"/>
    <col min="6403" max="6403" width="13.28515625" style="14" customWidth="1"/>
    <col min="6404" max="6404" width="8.7109375" style="14" bestFit="1" customWidth="1"/>
    <col min="6405" max="6405" width="0.7109375" style="14" customWidth="1"/>
    <col min="6406" max="6410" width="7.7109375" style="14" customWidth="1"/>
    <col min="6411" max="6411" width="0.7109375" style="14" customWidth="1"/>
    <col min="6412" max="6412" width="8.28515625" style="14" customWidth="1"/>
    <col min="6413" max="6413" width="12" style="14" customWidth="1"/>
    <col min="6414" max="6414" width="0" style="14" hidden="1" customWidth="1"/>
    <col min="6415" max="6656" width="9.140625" style="14"/>
    <col min="6657" max="6657" width="7.140625" style="14" customWidth="1"/>
    <col min="6658" max="6658" width="18" style="14" customWidth="1"/>
    <col min="6659" max="6659" width="13.28515625" style="14" customWidth="1"/>
    <col min="6660" max="6660" width="8.7109375" style="14" bestFit="1" customWidth="1"/>
    <col min="6661" max="6661" width="0.7109375" style="14" customWidth="1"/>
    <col min="6662" max="6666" width="7.7109375" style="14" customWidth="1"/>
    <col min="6667" max="6667" width="0.7109375" style="14" customWidth="1"/>
    <col min="6668" max="6668" width="8.28515625" style="14" customWidth="1"/>
    <col min="6669" max="6669" width="12" style="14" customWidth="1"/>
    <col min="6670" max="6670" width="0" style="14" hidden="1" customWidth="1"/>
    <col min="6671" max="6912" width="9.140625" style="14"/>
    <col min="6913" max="6913" width="7.140625" style="14" customWidth="1"/>
    <col min="6914" max="6914" width="18" style="14" customWidth="1"/>
    <col min="6915" max="6915" width="13.28515625" style="14" customWidth="1"/>
    <col min="6916" max="6916" width="8.7109375" style="14" bestFit="1" customWidth="1"/>
    <col min="6917" max="6917" width="0.7109375" style="14" customWidth="1"/>
    <col min="6918" max="6922" width="7.7109375" style="14" customWidth="1"/>
    <col min="6923" max="6923" width="0.7109375" style="14" customWidth="1"/>
    <col min="6924" max="6924" width="8.28515625" style="14" customWidth="1"/>
    <col min="6925" max="6925" width="12" style="14" customWidth="1"/>
    <col min="6926" max="6926" width="0" style="14" hidden="1" customWidth="1"/>
    <col min="6927" max="7168" width="9.140625" style="14"/>
    <col min="7169" max="7169" width="7.140625" style="14" customWidth="1"/>
    <col min="7170" max="7170" width="18" style="14" customWidth="1"/>
    <col min="7171" max="7171" width="13.28515625" style="14" customWidth="1"/>
    <col min="7172" max="7172" width="8.7109375" style="14" bestFit="1" customWidth="1"/>
    <col min="7173" max="7173" width="0.7109375" style="14" customWidth="1"/>
    <col min="7174" max="7178" width="7.7109375" style="14" customWidth="1"/>
    <col min="7179" max="7179" width="0.7109375" style="14" customWidth="1"/>
    <col min="7180" max="7180" width="8.28515625" style="14" customWidth="1"/>
    <col min="7181" max="7181" width="12" style="14" customWidth="1"/>
    <col min="7182" max="7182" width="0" style="14" hidden="1" customWidth="1"/>
    <col min="7183" max="7424" width="9.140625" style="14"/>
    <col min="7425" max="7425" width="7.140625" style="14" customWidth="1"/>
    <col min="7426" max="7426" width="18" style="14" customWidth="1"/>
    <col min="7427" max="7427" width="13.28515625" style="14" customWidth="1"/>
    <col min="7428" max="7428" width="8.7109375" style="14" bestFit="1" customWidth="1"/>
    <col min="7429" max="7429" width="0.7109375" style="14" customWidth="1"/>
    <col min="7430" max="7434" width="7.7109375" style="14" customWidth="1"/>
    <col min="7435" max="7435" width="0.7109375" style="14" customWidth="1"/>
    <col min="7436" max="7436" width="8.28515625" style="14" customWidth="1"/>
    <col min="7437" max="7437" width="12" style="14" customWidth="1"/>
    <col min="7438" max="7438" width="0" style="14" hidden="1" customWidth="1"/>
    <col min="7439" max="7680" width="9.140625" style="14"/>
    <col min="7681" max="7681" width="7.140625" style="14" customWidth="1"/>
    <col min="7682" max="7682" width="18" style="14" customWidth="1"/>
    <col min="7683" max="7683" width="13.28515625" style="14" customWidth="1"/>
    <col min="7684" max="7684" width="8.7109375" style="14" bestFit="1" customWidth="1"/>
    <col min="7685" max="7685" width="0.7109375" style="14" customWidth="1"/>
    <col min="7686" max="7690" width="7.7109375" style="14" customWidth="1"/>
    <col min="7691" max="7691" width="0.7109375" style="14" customWidth="1"/>
    <col min="7692" max="7692" width="8.28515625" style="14" customWidth="1"/>
    <col min="7693" max="7693" width="12" style="14" customWidth="1"/>
    <col min="7694" max="7694" width="0" style="14" hidden="1" customWidth="1"/>
    <col min="7695" max="7936" width="9.140625" style="14"/>
    <col min="7937" max="7937" width="7.140625" style="14" customWidth="1"/>
    <col min="7938" max="7938" width="18" style="14" customWidth="1"/>
    <col min="7939" max="7939" width="13.28515625" style="14" customWidth="1"/>
    <col min="7940" max="7940" width="8.7109375" style="14" bestFit="1" customWidth="1"/>
    <col min="7941" max="7941" width="0.7109375" style="14" customWidth="1"/>
    <col min="7942" max="7946" width="7.7109375" style="14" customWidth="1"/>
    <col min="7947" max="7947" width="0.7109375" style="14" customWidth="1"/>
    <col min="7948" max="7948" width="8.28515625" style="14" customWidth="1"/>
    <col min="7949" max="7949" width="12" style="14" customWidth="1"/>
    <col min="7950" max="7950" width="0" style="14" hidden="1" customWidth="1"/>
    <col min="7951" max="8192" width="9.140625" style="14"/>
    <col min="8193" max="8193" width="7.140625" style="14" customWidth="1"/>
    <col min="8194" max="8194" width="18" style="14" customWidth="1"/>
    <col min="8195" max="8195" width="13.28515625" style="14" customWidth="1"/>
    <col min="8196" max="8196" width="8.7109375" style="14" bestFit="1" customWidth="1"/>
    <col min="8197" max="8197" width="0.7109375" style="14" customWidth="1"/>
    <col min="8198" max="8202" width="7.7109375" style="14" customWidth="1"/>
    <col min="8203" max="8203" width="0.7109375" style="14" customWidth="1"/>
    <col min="8204" max="8204" width="8.28515625" style="14" customWidth="1"/>
    <col min="8205" max="8205" width="12" style="14" customWidth="1"/>
    <col min="8206" max="8206" width="0" style="14" hidden="1" customWidth="1"/>
    <col min="8207" max="8448" width="9.140625" style="14"/>
    <col min="8449" max="8449" width="7.140625" style="14" customWidth="1"/>
    <col min="8450" max="8450" width="18" style="14" customWidth="1"/>
    <col min="8451" max="8451" width="13.28515625" style="14" customWidth="1"/>
    <col min="8452" max="8452" width="8.7109375" style="14" bestFit="1" customWidth="1"/>
    <col min="8453" max="8453" width="0.7109375" style="14" customWidth="1"/>
    <col min="8454" max="8458" width="7.7109375" style="14" customWidth="1"/>
    <col min="8459" max="8459" width="0.7109375" style="14" customWidth="1"/>
    <col min="8460" max="8460" width="8.28515625" style="14" customWidth="1"/>
    <col min="8461" max="8461" width="12" style="14" customWidth="1"/>
    <col min="8462" max="8462" width="0" style="14" hidden="1" customWidth="1"/>
    <col min="8463" max="8704" width="9.140625" style="14"/>
    <col min="8705" max="8705" width="7.140625" style="14" customWidth="1"/>
    <col min="8706" max="8706" width="18" style="14" customWidth="1"/>
    <col min="8707" max="8707" width="13.28515625" style="14" customWidth="1"/>
    <col min="8708" max="8708" width="8.7109375" style="14" bestFit="1" customWidth="1"/>
    <col min="8709" max="8709" width="0.7109375" style="14" customWidth="1"/>
    <col min="8710" max="8714" width="7.7109375" style="14" customWidth="1"/>
    <col min="8715" max="8715" width="0.7109375" style="14" customWidth="1"/>
    <col min="8716" max="8716" width="8.28515625" style="14" customWidth="1"/>
    <col min="8717" max="8717" width="12" style="14" customWidth="1"/>
    <col min="8718" max="8718" width="0" style="14" hidden="1" customWidth="1"/>
    <col min="8719" max="8960" width="9.140625" style="14"/>
    <col min="8961" max="8961" width="7.140625" style="14" customWidth="1"/>
    <col min="8962" max="8962" width="18" style="14" customWidth="1"/>
    <col min="8963" max="8963" width="13.28515625" style="14" customWidth="1"/>
    <col min="8964" max="8964" width="8.7109375" style="14" bestFit="1" customWidth="1"/>
    <col min="8965" max="8965" width="0.7109375" style="14" customWidth="1"/>
    <col min="8966" max="8970" width="7.7109375" style="14" customWidth="1"/>
    <col min="8971" max="8971" width="0.7109375" style="14" customWidth="1"/>
    <col min="8972" max="8972" width="8.28515625" style="14" customWidth="1"/>
    <col min="8973" max="8973" width="12" style="14" customWidth="1"/>
    <col min="8974" max="8974" width="0" style="14" hidden="1" customWidth="1"/>
    <col min="8975" max="9216" width="9.140625" style="14"/>
    <col min="9217" max="9217" width="7.140625" style="14" customWidth="1"/>
    <col min="9218" max="9218" width="18" style="14" customWidth="1"/>
    <col min="9219" max="9219" width="13.28515625" style="14" customWidth="1"/>
    <col min="9220" max="9220" width="8.7109375" style="14" bestFit="1" customWidth="1"/>
    <col min="9221" max="9221" width="0.7109375" style="14" customWidth="1"/>
    <col min="9222" max="9226" width="7.7109375" style="14" customWidth="1"/>
    <col min="9227" max="9227" width="0.7109375" style="14" customWidth="1"/>
    <col min="9228" max="9228" width="8.28515625" style="14" customWidth="1"/>
    <col min="9229" max="9229" width="12" style="14" customWidth="1"/>
    <col min="9230" max="9230" width="0" style="14" hidden="1" customWidth="1"/>
    <col min="9231" max="9472" width="9.140625" style="14"/>
    <col min="9473" max="9473" width="7.140625" style="14" customWidth="1"/>
    <col min="9474" max="9474" width="18" style="14" customWidth="1"/>
    <col min="9475" max="9475" width="13.28515625" style="14" customWidth="1"/>
    <col min="9476" max="9476" width="8.7109375" style="14" bestFit="1" customWidth="1"/>
    <col min="9477" max="9477" width="0.7109375" style="14" customWidth="1"/>
    <col min="9478" max="9482" width="7.7109375" style="14" customWidth="1"/>
    <col min="9483" max="9483" width="0.7109375" style="14" customWidth="1"/>
    <col min="9484" max="9484" width="8.28515625" style="14" customWidth="1"/>
    <col min="9485" max="9485" width="12" style="14" customWidth="1"/>
    <col min="9486" max="9486" width="0" style="14" hidden="1" customWidth="1"/>
    <col min="9487" max="9728" width="9.140625" style="14"/>
    <col min="9729" max="9729" width="7.140625" style="14" customWidth="1"/>
    <col min="9730" max="9730" width="18" style="14" customWidth="1"/>
    <col min="9731" max="9731" width="13.28515625" style="14" customWidth="1"/>
    <col min="9732" max="9732" width="8.7109375" style="14" bestFit="1" customWidth="1"/>
    <col min="9733" max="9733" width="0.7109375" style="14" customWidth="1"/>
    <col min="9734" max="9738" width="7.7109375" style="14" customWidth="1"/>
    <col min="9739" max="9739" width="0.7109375" style="14" customWidth="1"/>
    <col min="9740" max="9740" width="8.28515625" style="14" customWidth="1"/>
    <col min="9741" max="9741" width="12" style="14" customWidth="1"/>
    <col min="9742" max="9742" width="0" style="14" hidden="1" customWidth="1"/>
    <col min="9743" max="9984" width="9.140625" style="14"/>
    <col min="9985" max="9985" width="7.140625" style="14" customWidth="1"/>
    <col min="9986" max="9986" width="18" style="14" customWidth="1"/>
    <col min="9987" max="9987" width="13.28515625" style="14" customWidth="1"/>
    <col min="9988" max="9988" width="8.7109375" style="14" bestFit="1" customWidth="1"/>
    <col min="9989" max="9989" width="0.7109375" style="14" customWidth="1"/>
    <col min="9990" max="9994" width="7.7109375" style="14" customWidth="1"/>
    <col min="9995" max="9995" width="0.7109375" style="14" customWidth="1"/>
    <col min="9996" max="9996" width="8.28515625" style="14" customWidth="1"/>
    <col min="9997" max="9997" width="12" style="14" customWidth="1"/>
    <col min="9998" max="9998" width="0" style="14" hidden="1" customWidth="1"/>
    <col min="9999" max="10240" width="9.140625" style="14"/>
    <col min="10241" max="10241" width="7.140625" style="14" customWidth="1"/>
    <col min="10242" max="10242" width="18" style="14" customWidth="1"/>
    <col min="10243" max="10243" width="13.28515625" style="14" customWidth="1"/>
    <col min="10244" max="10244" width="8.7109375" style="14" bestFit="1" customWidth="1"/>
    <col min="10245" max="10245" width="0.7109375" style="14" customWidth="1"/>
    <col min="10246" max="10250" width="7.7109375" style="14" customWidth="1"/>
    <col min="10251" max="10251" width="0.7109375" style="14" customWidth="1"/>
    <col min="10252" max="10252" width="8.28515625" style="14" customWidth="1"/>
    <col min="10253" max="10253" width="12" style="14" customWidth="1"/>
    <col min="10254" max="10254" width="0" style="14" hidden="1" customWidth="1"/>
    <col min="10255" max="10496" width="9.140625" style="14"/>
    <col min="10497" max="10497" width="7.140625" style="14" customWidth="1"/>
    <col min="10498" max="10498" width="18" style="14" customWidth="1"/>
    <col min="10499" max="10499" width="13.28515625" style="14" customWidth="1"/>
    <col min="10500" max="10500" width="8.7109375" style="14" bestFit="1" customWidth="1"/>
    <col min="10501" max="10501" width="0.7109375" style="14" customWidth="1"/>
    <col min="10502" max="10506" width="7.7109375" style="14" customWidth="1"/>
    <col min="10507" max="10507" width="0.7109375" style="14" customWidth="1"/>
    <col min="10508" max="10508" width="8.28515625" style="14" customWidth="1"/>
    <col min="10509" max="10509" width="12" style="14" customWidth="1"/>
    <col min="10510" max="10510" width="0" style="14" hidden="1" customWidth="1"/>
    <col min="10511" max="10752" width="9.140625" style="14"/>
    <col min="10753" max="10753" width="7.140625" style="14" customWidth="1"/>
    <col min="10754" max="10754" width="18" style="14" customWidth="1"/>
    <col min="10755" max="10755" width="13.28515625" style="14" customWidth="1"/>
    <col min="10756" max="10756" width="8.7109375" style="14" bestFit="1" customWidth="1"/>
    <col min="10757" max="10757" width="0.7109375" style="14" customWidth="1"/>
    <col min="10758" max="10762" width="7.7109375" style="14" customWidth="1"/>
    <col min="10763" max="10763" width="0.7109375" style="14" customWidth="1"/>
    <col min="10764" max="10764" width="8.28515625" style="14" customWidth="1"/>
    <col min="10765" max="10765" width="12" style="14" customWidth="1"/>
    <col min="10766" max="10766" width="0" style="14" hidden="1" customWidth="1"/>
    <col min="10767" max="11008" width="9.140625" style="14"/>
    <col min="11009" max="11009" width="7.140625" style="14" customWidth="1"/>
    <col min="11010" max="11010" width="18" style="14" customWidth="1"/>
    <col min="11011" max="11011" width="13.28515625" style="14" customWidth="1"/>
    <col min="11012" max="11012" width="8.7109375" style="14" bestFit="1" customWidth="1"/>
    <col min="11013" max="11013" width="0.7109375" style="14" customWidth="1"/>
    <col min="11014" max="11018" width="7.7109375" style="14" customWidth="1"/>
    <col min="11019" max="11019" width="0.7109375" style="14" customWidth="1"/>
    <col min="11020" max="11020" width="8.28515625" style="14" customWidth="1"/>
    <col min="11021" max="11021" width="12" style="14" customWidth="1"/>
    <col min="11022" max="11022" width="0" style="14" hidden="1" customWidth="1"/>
    <col min="11023" max="11264" width="9.140625" style="14"/>
    <col min="11265" max="11265" width="7.140625" style="14" customWidth="1"/>
    <col min="11266" max="11266" width="18" style="14" customWidth="1"/>
    <col min="11267" max="11267" width="13.28515625" style="14" customWidth="1"/>
    <col min="11268" max="11268" width="8.7109375" style="14" bestFit="1" customWidth="1"/>
    <col min="11269" max="11269" width="0.7109375" style="14" customWidth="1"/>
    <col min="11270" max="11274" width="7.7109375" style="14" customWidth="1"/>
    <col min="11275" max="11275" width="0.7109375" style="14" customWidth="1"/>
    <col min="11276" max="11276" width="8.28515625" style="14" customWidth="1"/>
    <col min="11277" max="11277" width="12" style="14" customWidth="1"/>
    <col min="11278" max="11278" width="0" style="14" hidden="1" customWidth="1"/>
    <col min="11279" max="11520" width="9.140625" style="14"/>
    <col min="11521" max="11521" width="7.140625" style="14" customWidth="1"/>
    <col min="11522" max="11522" width="18" style="14" customWidth="1"/>
    <col min="11523" max="11523" width="13.28515625" style="14" customWidth="1"/>
    <col min="11524" max="11524" width="8.7109375" style="14" bestFit="1" customWidth="1"/>
    <col min="11525" max="11525" width="0.7109375" style="14" customWidth="1"/>
    <col min="11526" max="11530" width="7.7109375" style="14" customWidth="1"/>
    <col min="11531" max="11531" width="0.7109375" style="14" customWidth="1"/>
    <col min="11532" max="11532" width="8.28515625" style="14" customWidth="1"/>
    <col min="11533" max="11533" width="12" style="14" customWidth="1"/>
    <col min="11534" max="11534" width="0" style="14" hidden="1" customWidth="1"/>
    <col min="11535" max="11776" width="9.140625" style="14"/>
    <col min="11777" max="11777" width="7.140625" style="14" customWidth="1"/>
    <col min="11778" max="11778" width="18" style="14" customWidth="1"/>
    <col min="11779" max="11779" width="13.28515625" style="14" customWidth="1"/>
    <col min="11780" max="11780" width="8.7109375" style="14" bestFit="1" customWidth="1"/>
    <col min="11781" max="11781" width="0.7109375" style="14" customWidth="1"/>
    <col min="11782" max="11786" width="7.7109375" style="14" customWidth="1"/>
    <col min="11787" max="11787" width="0.7109375" style="14" customWidth="1"/>
    <col min="11788" max="11788" width="8.28515625" style="14" customWidth="1"/>
    <col min="11789" max="11789" width="12" style="14" customWidth="1"/>
    <col min="11790" max="11790" width="0" style="14" hidden="1" customWidth="1"/>
    <col min="11791" max="12032" width="9.140625" style="14"/>
    <col min="12033" max="12033" width="7.140625" style="14" customWidth="1"/>
    <col min="12034" max="12034" width="18" style="14" customWidth="1"/>
    <col min="12035" max="12035" width="13.28515625" style="14" customWidth="1"/>
    <col min="12036" max="12036" width="8.7109375" style="14" bestFit="1" customWidth="1"/>
    <col min="12037" max="12037" width="0.7109375" style="14" customWidth="1"/>
    <col min="12038" max="12042" width="7.7109375" style="14" customWidth="1"/>
    <col min="12043" max="12043" width="0.7109375" style="14" customWidth="1"/>
    <col min="12044" max="12044" width="8.28515625" style="14" customWidth="1"/>
    <col min="12045" max="12045" width="12" style="14" customWidth="1"/>
    <col min="12046" max="12046" width="0" style="14" hidden="1" customWidth="1"/>
    <col min="12047" max="12288" width="9.140625" style="14"/>
    <col min="12289" max="12289" width="7.140625" style="14" customWidth="1"/>
    <col min="12290" max="12290" width="18" style="14" customWidth="1"/>
    <col min="12291" max="12291" width="13.28515625" style="14" customWidth="1"/>
    <col min="12292" max="12292" width="8.7109375" style="14" bestFit="1" customWidth="1"/>
    <col min="12293" max="12293" width="0.7109375" style="14" customWidth="1"/>
    <col min="12294" max="12298" width="7.7109375" style="14" customWidth="1"/>
    <col min="12299" max="12299" width="0.7109375" style="14" customWidth="1"/>
    <col min="12300" max="12300" width="8.28515625" style="14" customWidth="1"/>
    <col min="12301" max="12301" width="12" style="14" customWidth="1"/>
    <col min="12302" max="12302" width="0" style="14" hidden="1" customWidth="1"/>
    <col min="12303" max="12544" width="9.140625" style="14"/>
    <col min="12545" max="12545" width="7.140625" style="14" customWidth="1"/>
    <col min="12546" max="12546" width="18" style="14" customWidth="1"/>
    <col min="12547" max="12547" width="13.28515625" style="14" customWidth="1"/>
    <col min="12548" max="12548" width="8.7109375" style="14" bestFit="1" customWidth="1"/>
    <col min="12549" max="12549" width="0.7109375" style="14" customWidth="1"/>
    <col min="12550" max="12554" width="7.7109375" style="14" customWidth="1"/>
    <col min="12555" max="12555" width="0.7109375" style="14" customWidth="1"/>
    <col min="12556" max="12556" width="8.28515625" style="14" customWidth="1"/>
    <col min="12557" max="12557" width="12" style="14" customWidth="1"/>
    <col min="12558" max="12558" width="0" style="14" hidden="1" customWidth="1"/>
    <col min="12559" max="12800" width="9.140625" style="14"/>
    <col min="12801" max="12801" width="7.140625" style="14" customWidth="1"/>
    <col min="12802" max="12802" width="18" style="14" customWidth="1"/>
    <col min="12803" max="12803" width="13.28515625" style="14" customWidth="1"/>
    <col min="12804" max="12804" width="8.7109375" style="14" bestFit="1" customWidth="1"/>
    <col min="12805" max="12805" width="0.7109375" style="14" customWidth="1"/>
    <col min="12806" max="12810" width="7.7109375" style="14" customWidth="1"/>
    <col min="12811" max="12811" width="0.7109375" style="14" customWidth="1"/>
    <col min="12812" max="12812" width="8.28515625" style="14" customWidth="1"/>
    <col min="12813" max="12813" width="12" style="14" customWidth="1"/>
    <col min="12814" max="12814" width="0" style="14" hidden="1" customWidth="1"/>
    <col min="12815" max="13056" width="9.140625" style="14"/>
    <col min="13057" max="13057" width="7.140625" style="14" customWidth="1"/>
    <col min="13058" max="13058" width="18" style="14" customWidth="1"/>
    <col min="13059" max="13059" width="13.28515625" style="14" customWidth="1"/>
    <col min="13060" max="13060" width="8.7109375" style="14" bestFit="1" customWidth="1"/>
    <col min="13061" max="13061" width="0.7109375" style="14" customWidth="1"/>
    <col min="13062" max="13066" width="7.7109375" style="14" customWidth="1"/>
    <col min="13067" max="13067" width="0.7109375" style="14" customWidth="1"/>
    <col min="13068" max="13068" width="8.28515625" style="14" customWidth="1"/>
    <col min="13069" max="13069" width="12" style="14" customWidth="1"/>
    <col min="13070" max="13070" width="0" style="14" hidden="1" customWidth="1"/>
    <col min="13071" max="13312" width="9.140625" style="14"/>
    <col min="13313" max="13313" width="7.140625" style="14" customWidth="1"/>
    <col min="13314" max="13314" width="18" style="14" customWidth="1"/>
    <col min="13315" max="13315" width="13.28515625" style="14" customWidth="1"/>
    <col min="13316" max="13316" width="8.7109375" style="14" bestFit="1" customWidth="1"/>
    <col min="13317" max="13317" width="0.7109375" style="14" customWidth="1"/>
    <col min="13318" max="13322" width="7.7109375" style="14" customWidth="1"/>
    <col min="13323" max="13323" width="0.7109375" style="14" customWidth="1"/>
    <col min="13324" max="13324" width="8.28515625" style="14" customWidth="1"/>
    <col min="13325" max="13325" width="12" style="14" customWidth="1"/>
    <col min="13326" max="13326" width="0" style="14" hidden="1" customWidth="1"/>
    <col min="13327" max="13568" width="9.140625" style="14"/>
    <col min="13569" max="13569" width="7.140625" style="14" customWidth="1"/>
    <col min="13570" max="13570" width="18" style="14" customWidth="1"/>
    <col min="13571" max="13571" width="13.28515625" style="14" customWidth="1"/>
    <col min="13572" max="13572" width="8.7109375" style="14" bestFit="1" customWidth="1"/>
    <col min="13573" max="13573" width="0.7109375" style="14" customWidth="1"/>
    <col min="13574" max="13578" width="7.7109375" style="14" customWidth="1"/>
    <col min="13579" max="13579" width="0.7109375" style="14" customWidth="1"/>
    <col min="13580" max="13580" width="8.28515625" style="14" customWidth="1"/>
    <col min="13581" max="13581" width="12" style="14" customWidth="1"/>
    <col min="13582" max="13582" width="0" style="14" hidden="1" customWidth="1"/>
    <col min="13583" max="13824" width="9.140625" style="14"/>
    <col min="13825" max="13825" width="7.140625" style="14" customWidth="1"/>
    <col min="13826" max="13826" width="18" style="14" customWidth="1"/>
    <col min="13827" max="13827" width="13.28515625" style="14" customWidth="1"/>
    <col min="13828" max="13828" width="8.7109375" style="14" bestFit="1" customWidth="1"/>
    <col min="13829" max="13829" width="0.7109375" style="14" customWidth="1"/>
    <col min="13830" max="13834" width="7.7109375" style="14" customWidth="1"/>
    <col min="13835" max="13835" width="0.7109375" style="14" customWidth="1"/>
    <col min="13836" max="13836" width="8.28515625" style="14" customWidth="1"/>
    <col min="13837" max="13837" width="12" style="14" customWidth="1"/>
    <col min="13838" max="13838" width="0" style="14" hidden="1" customWidth="1"/>
    <col min="13839" max="14080" width="9.140625" style="14"/>
    <col min="14081" max="14081" width="7.140625" style="14" customWidth="1"/>
    <col min="14082" max="14082" width="18" style="14" customWidth="1"/>
    <col min="14083" max="14083" width="13.28515625" style="14" customWidth="1"/>
    <col min="14084" max="14084" width="8.7109375" style="14" bestFit="1" customWidth="1"/>
    <col min="14085" max="14085" width="0.7109375" style="14" customWidth="1"/>
    <col min="14086" max="14090" width="7.7109375" style="14" customWidth="1"/>
    <col min="14091" max="14091" width="0.7109375" style="14" customWidth="1"/>
    <col min="14092" max="14092" width="8.28515625" style="14" customWidth="1"/>
    <col min="14093" max="14093" width="12" style="14" customWidth="1"/>
    <col min="14094" max="14094" width="0" style="14" hidden="1" customWidth="1"/>
    <col min="14095" max="14336" width="9.140625" style="14"/>
    <col min="14337" max="14337" width="7.140625" style="14" customWidth="1"/>
    <col min="14338" max="14338" width="18" style="14" customWidth="1"/>
    <col min="14339" max="14339" width="13.28515625" style="14" customWidth="1"/>
    <col min="14340" max="14340" width="8.7109375" style="14" bestFit="1" customWidth="1"/>
    <col min="14341" max="14341" width="0.7109375" style="14" customWidth="1"/>
    <col min="14342" max="14346" width="7.7109375" style="14" customWidth="1"/>
    <col min="14347" max="14347" width="0.7109375" style="14" customWidth="1"/>
    <col min="14348" max="14348" width="8.28515625" style="14" customWidth="1"/>
    <col min="14349" max="14349" width="12" style="14" customWidth="1"/>
    <col min="14350" max="14350" width="0" style="14" hidden="1" customWidth="1"/>
    <col min="14351" max="14592" width="9.140625" style="14"/>
    <col min="14593" max="14593" width="7.140625" style="14" customWidth="1"/>
    <col min="14594" max="14594" width="18" style="14" customWidth="1"/>
    <col min="14595" max="14595" width="13.28515625" style="14" customWidth="1"/>
    <col min="14596" max="14596" width="8.7109375" style="14" bestFit="1" customWidth="1"/>
    <col min="14597" max="14597" width="0.7109375" style="14" customWidth="1"/>
    <col min="14598" max="14602" width="7.7109375" style="14" customWidth="1"/>
    <col min="14603" max="14603" width="0.7109375" style="14" customWidth="1"/>
    <col min="14604" max="14604" width="8.28515625" style="14" customWidth="1"/>
    <col min="14605" max="14605" width="12" style="14" customWidth="1"/>
    <col min="14606" max="14606" width="0" style="14" hidden="1" customWidth="1"/>
    <col min="14607" max="14848" width="9.140625" style="14"/>
    <col min="14849" max="14849" width="7.140625" style="14" customWidth="1"/>
    <col min="14850" max="14850" width="18" style="14" customWidth="1"/>
    <col min="14851" max="14851" width="13.28515625" style="14" customWidth="1"/>
    <col min="14852" max="14852" width="8.7109375" style="14" bestFit="1" customWidth="1"/>
    <col min="14853" max="14853" width="0.7109375" style="14" customWidth="1"/>
    <col min="14854" max="14858" width="7.7109375" style="14" customWidth="1"/>
    <col min="14859" max="14859" width="0.7109375" style="14" customWidth="1"/>
    <col min="14860" max="14860" width="8.28515625" style="14" customWidth="1"/>
    <col min="14861" max="14861" width="12" style="14" customWidth="1"/>
    <col min="14862" max="14862" width="0" style="14" hidden="1" customWidth="1"/>
    <col min="14863" max="15104" width="9.140625" style="14"/>
    <col min="15105" max="15105" width="7.140625" style="14" customWidth="1"/>
    <col min="15106" max="15106" width="18" style="14" customWidth="1"/>
    <col min="15107" max="15107" width="13.28515625" style="14" customWidth="1"/>
    <col min="15108" max="15108" width="8.7109375" style="14" bestFit="1" customWidth="1"/>
    <col min="15109" max="15109" width="0.7109375" style="14" customWidth="1"/>
    <col min="15110" max="15114" width="7.7109375" style="14" customWidth="1"/>
    <col min="15115" max="15115" width="0.7109375" style="14" customWidth="1"/>
    <col min="15116" max="15116" width="8.28515625" style="14" customWidth="1"/>
    <col min="15117" max="15117" width="12" style="14" customWidth="1"/>
    <col min="15118" max="15118" width="0" style="14" hidden="1" customWidth="1"/>
    <col min="15119" max="15360" width="9.140625" style="14"/>
    <col min="15361" max="15361" width="7.140625" style="14" customWidth="1"/>
    <col min="15362" max="15362" width="18" style="14" customWidth="1"/>
    <col min="15363" max="15363" width="13.28515625" style="14" customWidth="1"/>
    <col min="15364" max="15364" width="8.7109375" style="14" bestFit="1" customWidth="1"/>
    <col min="15365" max="15365" width="0.7109375" style="14" customWidth="1"/>
    <col min="15366" max="15370" width="7.7109375" style="14" customWidth="1"/>
    <col min="15371" max="15371" width="0.7109375" style="14" customWidth="1"/>
    <col min="15372" max="15372" width="8.28515625" style="14" customWidth="1"/>
    <col min="15373" max="15373" width="12" style="14" customWidth="1"/>
    <col min="15374" max="15374" width="0" style="14" hidden="1" customWidth="1"/>
    <col min="15375" max="15616" width="9.140625" style="14"/>
    <col min="15617" max="15617" width="7.140625" style="14" customWidth="1"/>
    <col min="15618" max="15618" width="18" style="14" customWidth="1"/>
    <col min="15619" max="15619" width="13.28515625" style="14" customWidth="1"/>
    <col min="15620" max="15620" width="8.7109375" style="14" bestFit="1" customWidth="1"/>
    <col min="15621" max="15621" width="0.7109375" style="14" customWidth="1"/>
    <col min="15622" max="15626" width="7.7109375" style="14" customWidth="1"/>
    <col min="15627" max="15627" width="0.7109375" style="14" customWidth="1"/>
    <col min="15628" max="15628" width="8.28515625" style="14" customWidth="1"/>
    <col min="15629" max="15629" width="12" style="14" customWidth="1"/>
    <col min="15630" max="15630" width="0" style="14" hidden="1" customWidth="1"/>
    <col min="15631" max="15872" width="9.140625" style="14"/>
    <col min="15873" max="15873" width="7.140625" style="14" customWidth="1"/>
    <col min="15874" max="15874" width="18" style="14" customWidth="1"/>
    <col min="15875" max="15875" width="13.28515625" style="14" customWidth="1"/>
    <col min="15876" max="15876" width="8.7109375" style="14" bestFit="1" customWidth="1"/>
    <col min="15877" max="15877" width="0.7109375" style="14" customWidth="1"/>
    <col min="15878" max="15882" width="7.7109375" style="14" customWidth="1"/>
    <col min="15883" max="15883" width="0.7109375" style="14" customWidth="1"/>
    <col min="15884" max="15884" width="8.28515625" style="14" customWidth="1"/>
    <col min="15885" max="15885" width="12" style="14" customWidth="1"/>
    <col min="15886" max="15886" width="0" style="14" hidden="1" customWidth="1"/>
    <col min="15887" max="16128" width="9.140625" style="14"/>
    <col min="16129" max="16129" width="7.140625" style="14" customWidth="1"/>
    <col min="16130" max="16130" width="18" style="14" customWidth="1"/>
    <col min="16131" max="16131" width="13.28515625" style="14" customWidth="1"/>
    <col min="16132" max="16132" width="8.7109375" style="14" bestFit="1" customWidth="1"/>
    <col min="16133" max="16133" width="0.7109375" style="14" customWidth="1"/>
    <col min="16134" max="16138" width="7.7109375" style="14" customWidth="1"/>
    <col min="16139" max="16139" width="0.7109375" style="14" customWidth="1"/>
    <col min="16140" max="16140" width="8.28515625" style="14" customWidth="1"/>
    <col min="16141" max="16141" width="12" style="14" customWidth="1"/>
    <col min="16142" max="16142" width="0" style="14" hidden="1" customWidth="1"/>
    <col min="16143" max="16384" width="9.140625" style="14"/>
  </cols>
  <sheetData>
    <row r="1" spans="1:26" x14ac:dyDescent="0.25">
      <c r="A1" s="143" t="s">
        <v>18</v>
      </c>
      <c r="B1" s="143"/>
      <c r="C1" s="143"/>
      <c r="D1" s="143"/>
      <c r="E1" s="143"/>
      <c r="F1" s="143"/>
      <c r="G1" s="143"/>
      <c r="H1" s="144"/>
      <c r="I1" s="17"/>
      <c r="J1" s="18" t="s">
        <v>19</v>
      </c>
      <c r="K1" s="19"/>
      <c r="L1" s="145">
        <f>DATE(rok, 10, 1)</f>
        <v>41183</v>
      </c>
      <c r="M1" s="146" t="e">
        <f>DATE(#REF!,#REF!,#REF!)</f>
        <v>#REF!</v>
      </c>
      <c r="N1" s="147"/>
      <c r="O1" s="148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x14ac:dyDescent="0.25">
      <c r="A2" s="20"/>
      <c r="B2" s="20"/>
      <c r="C2" s="20"/>
      <c r="D2" s="13"/>
      <c r="E2" s="13"/>
      <c r="F2" s="21"/>
      <c r="G2" s="21"/>
      <c r="H2" s="21"/>
      <c r="I2" s="21"/>
      <c r="J2" s="21"/>
      <c r="K2" s="13"/>
      <c r="L2" s="22">
        <v>7</v>
      </c>
      <c r="M2" s="22"/>
      <c r="N2" s="2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x14ac:dyDescent="0.25">
      <c r="A3" s="24" t="s">
        <v>20</v>
      </c>
      <c r="B3" s="25" t="str">
        <f>data!$A$4</f>
        <v>Meno a priezvisko</v>
      </c>
      <c r="C3" s="26" t="s">
        <v>21</v>
      </c>
      <c r="D3" s="149" t="str">
        <f>data!$B$11&amp;", ŠPZ: "&amp;data!$B$10</f>
        <v>značka a typ auta, ŠPZ: ZA 123 AB</v>
      </c>
      <c r="E3" s="150"/>
      <c r="F3" s="150"/>
      <c r="G3" s="150"/>
      <c r="H3" s="150"/>
      <c r="I3" s="150"/>
      <c r="J3" s="150"/>
      <c r="K3" s="150"/>
      <c r="L3" s="150"/>
      <c r="M3" s="150"/>
      <c r="N3" s="147"/>
      <c r="O3" s="148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x14ac:dyDescent="0.25">
      <c r="A4" s="20"/>
      <c r="B4" s="20"/>
      <c r="C4" s="20"/>
      <c r="D4" s="13"/>
      <c r="E4" s="13"/>
      <c r="F4" s="21"/>
      <c r="G4" s="21"/>
      <c r="H4" s="21"/>
      <c r="I4" s="21"/>
      <c r="J4" s="21"/>
      <c r="K4" s="13"/>
      <c r="L4" s="22"/>
      <c r="M4" s="22"/>
      <c r="N4" s="2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s="28" customFormat="1" ht="11.25" x14ac:dyDescent="0.2">
      <c r="A5" s="151" t="s">
        <v>22</v>
      </c>
      <c r="B5" s="152" t="s">
        <v>23</v>
      </c>
      <c r="C5" s="153"/>
      <c r="D5" s="154"/>
      <c r="E5" s="27"/>
      <c r="F5" s="161" t="s">
        <v>24</v>
      </c>
      <c r="G5" s="162" t="s">
        <v>25</v>
      </c>
      <c r="H5" s="162"/>
      <c r="I5" s="162"/>
      <c r="J5" s="162"/>
      <c r="K5" s="27"/>
      <c r="L5" s="163" t="s">
        <v>26</v>
      </c>
      <c r="M5" s="163" t="s">
        <v>27</v>
      </c>
      <c r="N5" s="27"/>
      <c r="O5" s="163" t="s">
        <v>73</v>
      </c>
      <c r="P5" s="27"/>
      <c r="Q5" s="161" t="s">
        <v>28</v>
      </c>
      <c r="R5" s="27"/>
      <c r="S5" s="27"/>
      <c r="T5" s="27"/>
      <c r="U5" s="27"/>
      <c r="V5" s="27"/>
      <c r="W5" s="27"/>
      <c r="X5" s="27"/>
      <c r="Y5" s="27"/>
      <c r="Z5" s="27"/>
    </row>
    <row r="6" spans="1:26" s="28" customFormat="1" ht="11.25" x14ac:dyDescent="0.2">
      <c r="A6" s="151"/>
      <c r="B6" s="155"/>
      <c r="C6" s="156"/>
      <c r="D6" s="157"/>
      <c r="E6" s="27"/>
      <c r="F6" s="161"/>
      <c r="G6" s="162" t="s">
        <v>29</v>
      </c>
      <c r="H6" s="162"/>
      <c r="I6" s="172" t="s">
        <v>30</v>
      </c>
      <c r="J6" s="173"/>
      <c r="K6" s="27"/>
      <c r="L6" s="163"/>
      <c r="M6" s="163"/>
      <c r="N6" s="27"/>
      <c r="O6" s="163"/>
      <c r="P6" s="27"/>
      <c r="Q6" s="161"/>
      <c r="R6" s="27"/>
      <c r="S6" s="27"/>
      <c r="T6" s="27"/>
      <c r="U6" s="27"/>
      <c r="V6" s="27"/>
      <c r="W6" s="27"/>
      <c r="X6" s="27"/>
      <c r="Y6" s="27"/>
      <c r="Z6" s="27"/>
    </row>
    <row r="7" spans="1:26" s="28" customFormat="1" ht="22.5" x14ac:dyDescent="0.2">
      <c r="A7" s="151"/>
      <c r="B7" s="158"/>
      <c r="C7" s="159"/>
      <c r="D7" s="160"/>
      <c r="E7" s="27"/>
      <c r="F7" s="161"/>
      <c r="G7" s="29" t="s">
        <v>31</v>
      </c>
      <c r="H7" s="127" t="s">
        <v>32</v>
      </c>
      <c r="I7" s="29" t="s">
        <v>31</v>
      </c>
      <c r="J7" s="127" t="s">
        <v>32</v>
      </c>
      <c r="K7" s="27"/>
      <c r="L7" s="163"/>
      <c r="M7" s="163"/>
      <c r="N7" s="27"/>
      <c r="O7" s="163"/>
      <c r="P7" s="27"/>
      <c r="Q7" s="161"/>
      <c r="R7" s="27"/>
      <c r="S7" s="27"/>
      <c r="T7" s="27"/>
      <c r="U7" s="27"/>
      <c r="V7" s="27"/>
      <c r="W7" s="27"/>
      <c r="X7" s="27"/>
      <c r="Y7" s="27"/>
      <c r="Z7" s="27"/>
    </row>
    <row r="8" spans="1:26" x14ac:dyDescent="0.25">
      <c r="A8" s="20"/>
      <c r="B8" s="20"/>
      <c r="C8" s="20"/>
      <c r="D8" s="13"/>
      <c r="E8" s="13"/>
      <c r="F8" s="21"/>
      <c r="G8" s="21"/>
      <c r="H8" s="21"/>
      <c r="I8" s="21"/>
      <c r="J8" s="21"/>
      <c r="K8" s="13"/>
      <c r="L8" s="22"/>
      <c r="M8" s="22"/>
      <c r="N8" s="23"/>
      <c r="O8" s="13"/>
      <c r="P8" s="13"/>
      <c r="Q8" s="21"/>
      <c r="R8" s="13"/>
      <c r="S8" s="13"/>
      <c r="T8" s="13"/>
      <c r="U8" s="13"/>
      <c r="V8" s="13"/>
      <c r="W8" s="13"/>
      <c r="X8" s="13"/>
      <c r="Y8" s="13"/>
      <c r="Z8" s="13"/>
    </row>
    <row r="9" spans="1:26" s="43" customFormat="1" ht="11.25" x14ac:dyDescent="0.2">
      <c r="A9" s="174">
        <f>L1</f>
        <v>41183</v>
      </c>
      <c r="B9" s="165"/>
      <c r="C9" s="165"/>
      <c r="D9" s="166"/>
      <c r="E9" s="31">
        <v>1</v>
      </c>
      <c r="F9" s="32">
        <f>'09'!F70</f>
        <v>58440</v>
      </c>
      <c r="G9" s="33"/>
      <c r="H9" s="33"/>
      <c r="I9" s="34"/>
      <c r="J9" s="35"/>
      <c r="K9" s="36"/>
      <c r="L9" s="37"/>
      <c r="M9" s="38">
        <f>'09'!M70</f>
        <v>50.039999999999992</v>
      </c>
      <c r="N9" s="39">
        <f>WEEKDAY($A9,2)</f>
        <v>1</v>
      </c>
      <c r="O9" s="40"/>
      <c r="P9" s="104"/>
      <c r="Q9" s="42"/>
      <c r="R9" s="41"/>
      <c r="S9" s="31"/>
      <c r="T9" s="31"/>
      <c r="U9" s="31"/>
      <c r="V9" s="31"/>
      <c r="W9" s="31"/>
      <c r="X9" s="31"/>
      <c r="Y9" s="31"/>
      <c r="Z9" s="31"/>
    </row>
    <row r="10" spans="1:26" s="43" customFormat="1" ht="11.25" x14ac:dyDescent="0.2">
      <c r="A10" s="175"/>
      <c r="B10" s="167"/>
      <c r="C10" s="168"/>
      <c r="D10" s="169"/>
      <c r="E10" s="31"/>
      <c r="F10" s="44">
        <f>F9+G9+H9+I9+J9</f>
        <v>58440</v>
      </c>
      <c r="G10" s="45"/>
      <c r="H10" s="45"/>
      <c r="I10" s="46"/>
      <c r="J10" s="47"/>
      <c r="K10" s="48"/>
      <c r="L10" s="49"/>
      <c r="M10" s="50">
        <f>M9-((G10+I10)*data!$B$22+(H10+J10)*data!$B$23)/100+L10</f>
        <v>50.039999999999992</v>
      </c>
      <c r="N10" s="51">
        <f>WEEKDAY($A9,2)</f>
        <v>1</v>
      </c>
      <c r="O10" s="52"/>
      <c r="P10" s="104"/>
      <c r="Q10" s="53"/>
      <c r="R10" s="41"/>
      <c r="S10" s="31"/>
      <c r="T10" s="31"/>
      <c r="U10" s="31"/>
      <c r="V10" s="31"/>
      <c r="W10" s="31"/>
      <c r="X10" s="31"/>
      <c r="Y10" s="31"/>
      <c r="Z10" s="31"/>
    </row>
    <row r="11" spans="1:26" s="43" customFormat="1" ht="11.25" x14ac:dyDescent="0.2">
      <c r="A11" s="164">
        <f>A9+1</f>
        <v>41184</v>
      </c>
      <c r="B11" s="165"/>
      <c r="C11" s="165"/>
      <c r="D11" s="166"/>
      <c r="E11" s="31"/>
      <c r="F11" s="44">
        <f t="shared" ref="F11:F70" si="0">F10+G10+H10+I10+J10</f>
        <v>58440</v>
      </c>
      <c r="G11" s="45"/>
      <c r="H11" s="45"/>
      <c r="I11" s="46"/>
      <c r="J11" s="47"/>
      <c r="K11" s="48"/>
      <c r="L11" s="49"/>
      <c r="M11" s="50">
        <f>M10-((G11+I11)*data!$B$22+(H11+J11)*data!$B$23)/100+L11</f>
        <v>50.039999999999992</v>
      </c>
      <c r="N11" s="51">
        <f>WEEKDAY($A11,2)</f>
        <v>2</v>
      </c>
      <c r="O11" s="52"/>
      <c r="P11" s="104"/>
      <c r="Q11" s="53"/>
      <c r="R11" s="41"/>
      <c r="S11" s="31"/>
      <c r="T11" s="31"/>
      <c r="U11" s="31"/>
      <c r="V11" s="31"/>
      <c r="W11" s="31"/>
      <c r="X11" s="31"/>
      <c r="Y11" s="31"/>
      <c r="Z11" s="31"/>
    </row>
    <row r="12" spans="1:26" s="43" customFormat="1" ht="11.25" x14ac:dyDescent="0.2">
      <c r="A12" s="164"/>
      <c r="B12" s="167"/>
      <c r="C12" s="168"/>
      <c r="D12" s="169"/>
      <c r="E12" s="31"/>
      <c r="F12" s="44">
        <f t="shared" si="0"/>
        <v>58440</v>
      </c>
      <c r="G12" s="45"/>
      <c r="H12" s="45"/>
      <c r="I12" s="46"/>
      <c r="J12" s="47"/>
      <c r="K12" s="48"/>
      <c r="L12" s="49"/>
      <c r="M12" s="50">
        <f>M11-((G12+I12)*data!$B$22+(H12+J12)*data!$B$23)/100+L12</f>
        <v>50.039999999999992</v>
      </c>
      <c r="N12" s="51">
        <f>WEEKDAY($A11,2)</f>
        <v>2</v>
      </c>
      <c r="O12" s="52"/>
      <c r="P12" s="41"/>
      <c r="Q12" s="53"/>
      <c r="R12" s="41"/>
      <c r="S12" s="31"/>
      <c r="T12" s="31"/>
      <c r="U12" s="31"/>
      <c r="V12" s="31"/>
      <c r="W12" s="31"/>
      <c r="X12" s="31"/>
      <c r="Y12" s="31"/>
      <c r="Z12" s="31"/>
    </row>
    <row r="13" spans="1:26" s="43" customFormat="1" ht="11.25" x14ac:dyDescent="0.2">
      <c r="A13" s="164">
        <f>A11+1</f>
        <v>41185</v>
      </c>
      <c r="B13" s="170"/>
      <c r="C13" s="170"/>
      <c r="D13" s="171"/>
      <c r="E13" s="31"/>
      <c r="F13" s="44">
        <f t="shared" si="0"/>
        <v>58440</v>
      </c>
      <c r="G13" s="45"/>
      <c r="H13" s="45"/>
      <c r="I13" s="46"/>
      <c r="J13" s="47"/>
      <c r="K13" s="48"/>
      <c r="L13" s="49"/>
      <c r="M13" s="50">
        <f>M12-((G13+I13)*data!$B$22+(H13+J13)*data!$B$23)/100+L13</f>
        <v>50.039999999999992</v>
      </c>
      <c r="N13" s="51">
        <f>WEEKDAY($A13,2)</f>
        <v>3</v>
      </c>
      <c r="O13" s="52"/>
      <c r="P13" s="41"/>
      <c r="Q13" s="53"/>
      <c r="R13" s="41"/>
      <c r="S13" s="31"/>
      <c r="T13" s="31"/>
      <c r="U13" s="31"/>
      <c r="V13" s="31"/>
      <c r="W13" s="31"/>
      <c r="X13" s="31"/>
      <c r="Y13" s="31"/>
      <c r="Z13" s="31"/>
    </row>
    <row r="14" spans="1:26" s="43" customFormat="1" ht="11.25" x14ac:dyDescent="0.2">
      <c r="A14" s="164"/>
      <c r="B14" s="170"/>
      <c r="C14" s="170"/>
      <c r="D14" s="171"/>
      <c r="E14" s="31"/>
      <c r="F14" s="44">
        <f t="shared" si="0"/>
        <v>58440</v>
      </c>
      <c r="G14" s="45"/>
      <c r="H14" s="45"/>
      <c r="I14" s="46"/>
      <c r="J14" s="47"/>
      <c r="K14" s="48"/>
      <c r="L14" s="49"/>
      <c r="M14" s="50">
        <f>M13-((G14+I14)*data!$B$22+(H14+J14)*data!$B$23)/100+L14</f>
        <v>50.039999999999992</v>
      </c>
      <c r="N14" s="51">
        <f>WEEKDAY($A13,2)</f>
        <v>3</v>
      </c>
      <c r="O14" s="52"/>
      <c r="P14" s="41"/>
      <c r="Q14" s="53"/>
      <c r="R14" s="41"/>
      <c r="S14" s="31"/>
      <c r="T14" s="31"/>
      <c r="U14" s="31"/>
      <c r="V14" s="31"/>
      <c r="W14" s="31"/>
      <c r="X14" s="31"/>
      <c r="Y14" s="31"/>
      <c r="Z14" s="31"/>
    </row>
    <row r="15" spans="1:26" s="43" customFormat="1" ht="11.25" x14ac:dyDescent="0.2">
      <c r="A15" s="164">
        <f>A13+1</f>
        <v>41186</v>
      </c>
      <c r="B15" s="170"/>
      <c r="C15" s="170"/>
      <c r="D15" s="171"/>
      <c r="E15" s="31"/>
      <c r="F15" s="44">
        <f t="shared" si="0"/>
        <v>58440</v>
      </c>
      <c r="G15" s="45"/>
      <c r="H15" s="45"/>
      <c r="I15" s="46"/>
      <c r="J15" s="47"/>
      <c r="K15" s="48"/>
      <c r="L15" s="49"/>
      <c r="M15" s="50">
        <f>M14-((G15+I15)*data!$B$22+(H15+J15)*data!$B$23)/100+L15</f>
        <v>50.039999999999992</v>
      </c>
      <c r="N15" s="51">
        <f>WEEKDAY($A15,2)</f>
        <v>4</v>
      </c>
      <c r="O15" s="52"/>
      <c r="P15" s="41"/>
      <c r="Q15" s="53"/>
      <c r="R15" s="41"/>
      <c r="S15" s="31"/>
      <c r="T15" s="31"/>
      <c r="U15" s="31"/>
      <c r="V15" s="31"/>
      <c r="W15" s="31"/>
      <c r="X15" s="31"/>
      <c r="Y15" s="31"/>
      <c r="Z15" s="31"/>
    </row>
    <row r="16" spans="1:26" s="43" customFormat="1" ht="11.25" x14ac:dyDescent="0.2">
      <c r="A16" s="164"/>
      <c r="B16" s="170"/>
      <c r="C16" s="170"/>
      <c r="D16" s="171"/>
      <c r="E16" s="31"/>
      <c r="F16" s="44">
        <f t="shared" si="0"/>
        <v>58440</v>
      </c>
      <c r="G16" s="45"/>
      <c r="H16" s="45"/>
      <c r="I16" s="46"/>
      <c r="J16" s="47"/>
      <c r="K16" s="48"/>
      <c r="L16" s="49"/>
      <c r="M16" s="50">
        <f>M15-((G16+I16)*data!$B$22+(H16+J16)*data!$B$23)/100+L16</f>
        <v>50.039999999999992</v>
      </c>
      <c r="N16" s="51">
        <f>WEEKDAY($A15,2)</f>
        <v>4</v>
      </c>
      <c r="O16" s="52"/>
      <c r="P16" s="41"/>
      <c r="Q16" s="53"/>
      <c r="R16" s="41"/>
      <c r="S16" s="31"/>
      <c r="T16" s="31"/>
      <c r="U16" s="31"/>
      <c r="V16" s="31"/>
      <c r="W16" s="31"/>
      <c r="X16" s="31"/>
      <c r="Y16" s="31"/>
      <c r="Z16" s="31"/>
    </row>
    <row r="17" spans="1:26" s="43" customFormat="1" ht="11.25" x14ac:dyDescent="0.2">
      <c r="A17" s="164">
        <f>A15+1</f>
        <v>41187</v>
      </c>
      <c r="B17" s="165"/>
      <c r="C17" s="165"/>
      <c r="D17" s="166"/>
      <c r="E17" s="31"/>
      <c r="F17" s="44">
        <f t="shared" si="0"/>
        <v>58440</v>
      </c>
      <c r="G17" s="45"/>
      <c r="H17" s="45"/>
      <c r="I17" s="46"/>
      <c r="J17" s="47"/>
      <c r="K17" s="48"/>
      <c r="L17" s="49"/>
      <c r="M17" s="50">
        <f>M16-((G17+I17)*data!$B$22+(H17+J17)*data!$B$23)/100+L17</f>
        <v>50.039999999999992</v>
      </c>
      <c r="N17" s="51">
        <f>WEEKDAY($A17,2)</f>
        <v>5</v>
      </c>
      <c r="O17" s="52"/>
      <c r="P17" s="41"/>
      <c r="Q17" s="53"/>
      <c r="R17" s="41"/>
      <c r="S17" s="31"/>
      <c r="T17" s="31"/>
      <c r="U17" s="31"/>
      <c r="V17" s="31"/>
      <c r="W17" s="31"/>
      <c r="X17" s="31"/>
      <c r="Y17" s="31"/>
      <c r="Z17" s="31"/>
    </row>
    <row r="18" spans="1:26" s="43" customFormat="1" ht="11.25" x14ac:dyDescent="0.2">
      <c r="A18" s="164"/>
      <c r="B18" s="170"/>
      <c r="C18" s="170"/>
      <c r="D18" s="171"/>
      <c r="E18" s="31"/>
      <c r="F18" s="44">
        <f t="shared" si="0"/>
        <v>58440</v>
      </c>
      <c r="G18" s="45"/>
      <c r="H18" s="45"/>
      <c r="I18" s="46"/>
      <c r="J18" s="47"/>
      <c r="K18" s="48"/>
      <c r="L18" s="49"/>
      <c r="M18" s="50">
        <f>M17-((G18+I18)*data!$B$22+(H18+J18)*data!$B$23)/100+L18</f>
        <v>50.039999999999992</v>
      </c>
      <c r="N18" s="51">
        <f>WEEKDAY($A17,2)</f>
        <v>5</v>
      </c>
      <c r="O18" s="52"/>
      <c r="P18" s="41"/>
      <c r="Q18" s="53"/>
      <c r="R18" s="41"/>
      <c r="S18" s="31"/>
      <c r="T18" s="31"/>
      <c r="U18" s="31"/>
      <c r="V18" s="31"/>
      <c r="W18" s="31"/>
      <c r="X18" s="31"/>
      <c r="Y18" s="31"/>
      <c r="Z18" s="31"/>
    </row>
    <row r="19" spans="1:26" s="43" customFormat="1" ht="11.25" x14ac:dyDescent="0.2">
      <c r="A19" s="164">
        <f>A17+1</f>
        <v>41188</v>
      </c>
      <c r="B19" s="165"/>
      <c r="C19" s="165"/>
      <c r="D19" s="166"/>
      <c r="E19" s="31"/>
      <c r="F19" s="44">
        <f t="shared" si="0"/>
        <v>58440</v>
      </c>
      <c r="G19" s="45"/>
      <c r="H19" s="45"/>
      <c r="I19" s="46"/>
      <c r="J19" s="47"/>
      <c r="K19" s="48"/>
      <c r="L19" s="49"/>
      <c r="M19" s="50">
        <f>M18-((G19+I19)*data!$B$22+(H19+J19)*data!$B$23)/100+L19</f>
        <v>50.039999999999992</v>
      </c>
      <c r="N19" s="51">
        <f>WEEKDAY($A19,2)</f>
        <v>6</v>
      </c>
      <c r="O19" s="52"/>
      <c r="P19" s="41"/>
      <c r="Q19" s="53"/>
      <c r="R19" s="41"/>
      <c r="S19" s="31"/>
      <c r="T19" s="31"/>
      <c r="U19" s="31"/>
      <c r="V19" s="31"/>
      <c r="W19" s="31"/>
      <c r="X19" s="31"/>
      <c r="Y19" s="31"/>
      <c r="Z19" s="31"/>
    </row>
    <row r="20" spans="1:26" s="43" customFormat="1" ht="11.25" x14ac:dyDescent="0.2">
      <c r="A20" s="164"/>
      <c r="B20" s="170"/>
      <c r="C20" s="170"/>
      <c r="D20" s="171"/>
      <c r="E20" s="31"/>
      <c r="F20" s="44">
        <f t="shared" si="0"/>
        <v>58440</v>
      </c>
      <c r="G20" s="45"/>
      <c r="H20" s="45"/>
      <c r="I20" s="46"/>
      <c r="J20" s="47"/>
      <c r="K20" s="48"/>
      <c r="L20" s="49"/>
      <c r="M20" s="50">
        <f>M19-((G20+I20)*data!$B$22+(H20+J20)*data!$B$23)/100+L20</f>
        <v>50.039999999999992</v>
      </c>
      <c r="N20" s="51">
        <f>WEEKDAY($A19,2)</f>
        <v>6</v>
      </c>
      <c r="O20" s="52"/>
      <c r="P20" s="41"/>
      <c r="Q20" s="53"/>
      <c r="R20" s="41"/>
      <c r="S20" s="31"/>
      <c r="T20" s="31"/>
      <c r="U20" s="31"/>
      <c r="V20" s="31"/>
      <c r="W20" s="31"/>
      <c r="X20" s="31"/>
      <c r="Y20" s="31"/>
      <c r="Z20" s="31"/>
    </row>
    <row r="21" spans="1:26" s="43" customFormat="1" ht="11.25" x14ac:dyDescent="0.2">
      <c r="A21" s="164">
        <f>A19+1</f>
        <v>41189</v>
      </c>
      <c r="B21" s="165"/>
      <c r="C21" s="165"/>
      <c r="D21" s="166"/>
      <c r="E21" s="31"/>
      <c r="F21" s="44">
        <f t="shared" si="0"/>
        <v>58440</v>
      </c>
      <c r="G21" s="45"/>
      <c r="H21" s="45"/>
      <c r="I21" s="46"/>
      <c r="J21" s="47"/>
      <c r="K21" s="48"/>
      <c r="L21" s="49"/>
      <c r="M21" s="50">
        <f>M20-((G21+I21)*data!$B$22+(H21+J21)*data!$B$23)/100+L21</f>
        <v>50.039999999999992</v>
      </c>
      <c r="N21" s="51">
        <f>WEEKDAY($A21,2)</f>
        <v>7</v>
      </c>
      <c r="O21" s="52"/>
      <c r="P21" s="41"/>
      <c r="Q21" s="53"/>
      <c r="R21" s="41"/>
      <c r="S21" s="105">
        <v>38783</v>
      </c>
      <c r="T21" s="106" t="s">
        <v>55</v>
      </c>
      <c r="U21" s="106" t="s">
        <v>56</v>
      </c>
      <c r="V21" s="106">
        <v>38.090000000000003</v>
      </c>
      <c r="W21" s="106" t="s">
        <v>57</v>
      </c>
      <c r="X21" s="107">
        <v>1451.2</v>
      </c>
      <c r="Y21" s="31"/>
      <c r="Z21" s="31"/>
    </row>
    <row r="22" spans="1:26" s="43" customFormat="1" ht="11.25" x14ac:dyDescent="0.2">
      <c r="A22" s="164"/>
      <c r="B22" s="170"/>
      <c r="C22" s="170"/>
      <c r="D22" s="171"/>
      <c r="E22" s="31"/>
      <c r="F22" s="44">
        <f t="shared" si="0"/>
        <v>58440</v>
      </c>
      <c r="G22" s="45"/>
      <c r="H22" s="45"/>
      <c r="I22" s="46"/>
      <c r="J22" s="47"/>
      <c r="K22" s="48"/>
      <c r="L22" s="49"/>
      <c r="M22" s="50">
        <f>M21-((G22+I22)*data!$B$22+(H22+J22)*data!$B$23)/100+L22</f>
        <v>50.039999999999992</v>
      </c>
      <c r="N22" s="51">
        <f>WEEKDAY($A21,2)</f>
        <v>7</v>
      </c>
      <c r="O22" s="52"/>
      <c r="P22" s="41"/>
      <c r="Q22" s="53"/>
      <c r="R22" s="41"/>
      <c r="S22" s="108"/>
      <c r="T22" s="109"/>
      <c r="U22" s="106" t="s">
        <v>58</v>
      </c>
      <c r="V22" s="106">
        <v>26.06</v>
      </c>
      <c r="W22" s="106" t="s">
        <v>57</v>
      </c>
      <c r="X22" s="107">
        <v>1003.3</v>
      </c>
      <c r="Y22" s="31"/>
      <c r="Z22" s="31"/>
    </row>
    <row r="23" spans="1:26" s="43" customFormat="1" ht="11.25" x14ac:dyDescent="0.2">
      <c r="A23" s="164">
        <f>A21+1</f>
        <v>41190</v>
      </c>
      <c r="B23" s="165"/>
      <c r="C23" s="165"/>
      <c r="D23" s="166"/>
      <c r="E23" s="31"/>
      <c r="F23" s="44">
        <f t="shared" si="0"/>
        <v>58440</v>
      </c>
      <c r="G23" s="45"/>
      <c r="H23" s="45"/>
      <c r="I23" s="46"/>
      <c r="J23" s="47"/>
      <c r="K23" s="48"/>
      <c r="L23" s="49"/>
      <c r="M23" s="50">
        <f>M22-((G23+I23)*data!$B$22+(H23+J23)*data!$B$23)/100+L23</f>
        <v>50.039999999999992</v>
      </c>
      <c r="N23" s="51">
        <f>WEEKDAY($A23,2)</f>
        <v>1</v>
      </c>
      <c r="O23" s="52"/>
      <c r="P23" s="41"/>
      <c r="Q23" s="53"/>
      <c r="R23" s="41"/>
      <c r="S23" s="105">
        <v>38784</v>
      </c>
      <c r="T23" s="106" t="s">
        <v>55</v>
      </c>
      <c r="U23" s="106" t="s">
        <v>59</v>
      </c>
      <c r="V23" s="106">
        <v>33.619999999999997</v>
      </c>
      <c r="W23" s="106" t="s">
        <v>57</v>
      </c>
      <c r="X23" s="107">
        <v>1307.8</v>
      </c>
      <c r="Y23" s="31"/>
      <c r="Z23" s="31"/>
    </row>
    <row r="24" spans="1:26" s="43" customFormat="1" ht="11.25" x14ac:dyDescent="0.2">
      <c r="A24" s="164"/>
      <c r="B24" s="170"/>
      <c r="C24" s="170"/>
      <c r="D24" s="171"/>
      <c r="E24" s="31"/>
      <c r="F24" s="44">
        <f t="shared" si="0"/>
        <v>58440</v>
      </c>
      <c r="G24" s="45"/>
      <c r="H24" s="45"/>
      <c r="I24" s="46"/>
      <c r="J24" s="47"/>
      <c r="K24" s="48"/>
      <c r="L24" s="49"/>
      <c r="M24" s="50">
        <f>M23-((G24+I24)*data!$B$22+(H24+J24)*data!$B$23)/100+L24</f>
        <v>50.039999999999992</v>
      </c>
      <c r="N24" s="51">
        <f>WEEKDAY($A23,2)</f>
        <v>1</v>
      </c>
      <c r="O24" s="52"/>
      <c r="P24" s="41"/>
      <c r="Q24" s="53"/>
      <c r="R24" s="41"/>
      <c r="S24" s="31"/>
      <c r="T24" s="31"/>
      <c r="U24" s="31"/>
      <c r="V24" s="31"/>
      <c r="W24" s="31"/>
      <c r="X24" s="31"/>
      <c r="Y24" s="31"/>
      <c r="Z24" s="31"/>
    </row>
    <row r="25" spans="1:26" s="43" customFormat="1" ht="11.25" x14ac:dyDescent="0.2">
      <c r="A25" s="164">
        <f>A23+1</f>
        <v>41191</v>
      </c>
      <c r="B25" s="165"/>
      <c r="C25" s="165"/>
      <c r="D25" s="166"/>
      <c r="E25" s="31"/>
      <c r="F25" s="44">
        <f t="shared" si="0"/>
        <v>58440</v>
      </c>
      <c r="G25" s="45"/>
      <c r="H25" s="45"/>
      <c r="I25" s="46"/>
      <c r="J25" s="47"/>
      <c r="K25" s="48"/>
      <c r="L25" s="49"/>
      <c r="M25" s="50">
        <f>M24-((G25+I25)*data!$B$22+(H25+J25)*data!$B$23)/100+L25</f>
        <v>50.039999999999992</v>
      </c>
      <c r="N25" s="51">
        <f>WEEKDAY($A25,2)</f>
        <v>2</v>
      </c>
      <c r="O25" s="52"/>
      <c r="P25" s="41"/>
      <c r="Q25" s="53"/>
      <c r="R25" s="41"/>
      <c r="S25" s="31"/>
      <c r="T25" s="31"/>
      <c r="U25" s="31"/>
      <c r="V25" s="31"/>
      <c r="W25" s="31"/>
      <c r="X25" s="31"/>
      <c r="Y25" s="31"/>
      <c r="Z25" s="31"/>
    </row>
    <row r="26" spans="1:26" s="43" customFormat="1" ht="11.25" x14ac:dyDescent="0.2">
      <c r="A26" s="164"/>
      <c r="B26" s="170"/>
      <c r="C26" s="170"/>
      <c r="D26" s="171"/>
      <c r="E26" s="31"/>
      <c r="F26" s="44">
        <f t="shared" si="0"/>
        <v>58440</v>
      </c>
      <c r="G26" s="45"/>
      <c r="H26" s="45"/>
      <c r="I26" s="46"/>
      <c r="J26" s="47"/>
      <c r="K26" s="48"/>
      <c r="L26" s="49"/>
      <c r="M26" s="50">
        <f>M25-((G26+I26)*data!$B$22+(H26+J26)*data!$B$23)/100+L26</f>
        <v>50.039999999999992</v>
      </c>
      <c r="N26" s="51">
        <f>WEEKDAY($A25,2)</f>
        <v>2</v>
      </c>
      <c r="O26" s="52"/>
      <c r="P26" s="41"/>
      <c r="Q26" s="53"/>
      <c r="R26" s="41"/>
      <c r="S26" s="31"/>
      <c r="T26" s="31"/>
      <c r="U26" s="31"/>
      <c r="V26" s="31"/>
      <c r="W26" s="31"/>
      <c r="X26" s="31"/>
      <c r="Y26" s="31"/>
      <c r="Z26" s="31"/>
    </row>
    <row r="27" spans="1:26" s="43" customFormat="1" ht="11.25" x14ac:dyDescent="0.2">
      <c r="A27" s="164">
        <f>A25+1</f>
        <v>41192</v>
      </c>
      <c r="B27" s="170"/>
      <c r="C27" s="170"/>
      <c r="D27" s="171"/>
      <c r="E27" s="31"/>
      <c r="F27" s="44">
        <f t="shared" si="0"/>
        <v>58440</v>
      </c>
      <c r="G27" s="45"/>
      <c r="H27" s="45"/>
      <c r="I27" s="46"/>
      <c r="J27" s="47"/>
      <c r="K27" s="48"/>
      <c r="L27" s="49"/>
      <c r="M27" s="50">
        <f>M26-((G27+I27)*data!$B$22+(H27+J27)*data!$B$23)/100+L27</f>
        <v>50.039999999999992</v>
      </c>
      <c r="N27" s="51">
        <f>WEEKDAY($A27,2)</f>
        <v>3</v>
      </c>
      <c r="O27" s="52"/>
      <c r="P27" s="41"/>
      <c r="Q27" s="53"/>
      <c r="R27" s="41"/>
      <c r="S27" s="31"/>
      <c r="T27" s="31"/>
      <c r="U27" s="31"/>
      <c r="V27" s="31"/>
      <c r="W27" s="31"/>
      <c r="X27" s="31"/>
      <c r="Y27" s="31"/>
      <c r="Z27" s="31"/>
    </row>
    <row r="28" spans="1:26" s="43" customFormat="1" ht="11.25" x14ac:dyDescent="0.2">
      <c r="A28" s="164"/>
      <c r="B28" s="170"/>
      <c r="C28" s="170"/>
      <c r="D28" s="171"/>
      <c r="E28" s="31"/>
      <c r="F28" s="44">
        <f t="shared" si="0"/>
        <v>58440</v>
      </c>
      <c r="G28" s="45"/>
      <c r="H28" s="45"/>
      <c r="I28" s="46"/>
      <c r="J28" s="47"/>
      <c r="K28" s="48"/>
      <c r="L28" s="49"/>
      <c r="M28" s="50">
        <f>M27-((G28+I28)*data!$B$22+(H28+J28)*data!$B$23)/100+L28</f>
        <v>50.039999999999992</v>
      </c>
      <c r="N28" s="51">
        <f>WEEKDAY($A27,2)</f>
        <v>3</v>
      </c>
      <c r="O28" s="52"/>
      <c r="P28" s="41"/>
      <c r="Q28" s="53"/>
      <c r="R28" s="41"/>
      <c r="S28" s="31"/>
      <c r="T28" s="31"/>
      <c r="U28" s="31"/>
      <c r="V28" s="31"/>
      <c r="W28" s="31"/>
      <c r="X28" s="31"/>
      <c r="Y28" s="31"/>
      <c r="Z28" s="31"/>
    </row>
    <row r="29" spans="1:26" s="43" customFormat="1" ht="11.25" x14ac:dyDescent="0.2">
      <c r="A29" s="164">
        <f>A27+1</f>
        <v>41193</v>
      </c>
      <c r="B29" s="170"/>
      <c r="C29" s="170"/>
      <c r="D29" s="171"/>
      <c r="E29" s="31"/>
      <c r="F29" s="44">
        <f t="shared" si="0"/>
        <v>58440</v>
      </c>
      <c r="G29" s="45"/>
      <c r="H29" s="45"/>
      <c r="I29" s="46"/>
      <c r="J29" s="47"/>
      <c r="K29" s="48"/>
      <c r="L29" s="49"/>
      <c r="M29" s="50">
        <f>M28-((G29+I29)*data!$B$22+(H29+J29)*data!$B$23)/100+L29</f>
        <v>50.039999999999992</v>
      </c>
      <c r="N29" s="51">
        <f>WEEKDAY($A29,2)</f>
        <v>4</v>
      </c>
      <c r="O29" s="52"/>
      <c r="P29" s="41"/>
      <c r="Q29" s="53"/>
      <c r="R29" s="41"/>
      <c r="S29" s="31"/>
      <c r="T29" s="31"/>
      <c r="U29" s="31"/>
      <c r="V29" s="31"/>
      <c r="W29" s="31"/>
      <c r="X29" s="31"/>
      <c r="Y29" s="31"/>
      <c r="Z29" s="31"/>
    </row>
    <row r="30" spans="1:26" s="43" customFormat="1" ht="11.25" x14ac:dyDescent="0.2">
      <c r="A30" s="164"/>
      <c r="B30" s="170"/>
      <c r="C30" s="170"/>
      <c r="D30" s="171"/>
      <c r="E30" s="31"/>
      <c r="F30" s="44">
        <f t="shared" si="0"/>
        <v>58440</v>
      </c>
      <c r="G30" s="45"/>
      <c r="H30" s="45"/>
      <c r="I30" s="46"/>
      <c r="J30" s="47"/>
      <c r="K30" s="48"/>
      <c r="L30" s="49"/>
      <c r="M30" s="50">
        <f>M29-((G30+I30)*data!$B$22+(H30+J30)*data!$B$23)/100+L30</f>
        <v>50.039999999999992</v>
      </c>
      <c r="N30" s="51">
        <f>WEEKDAY($A29,2)</f>
        <v>4</v>
      </c>
      <c r="O30" s="52"/>
      <c r="P30" s="41"/>
      <c r="Q30" s="53"/>
      <c r="R30" s="41"/>
      <c r="S30" s="31"/>
      <c r="T30" s="31"/>
      <c r="U30" s="31"/>
      <c r="V30" s="31"/>
      <c r="W30" s="31"/>
      <c r="X30" s="31"/>
      <c r="Y30" s="31"/>
      <c r="Z30" s="31"/>
    </row>
    <row r="31" spans="1:26" s="43" customFormat="1" ht="11.25" x14ac:dyDescent="0.2">
      <c r="A31" s="164">
        <f>A29+1</f>
        <v>41194</v>
      </c>
      <c r="B31" s="165"/>
      <c r="C31" s="165"/>
      <c r="D31" s="166"/>
      <c r="E31" s="31"/>
      <c r="F31" s="44">
        <f t="shared" si="0"/>
        <v>58440</v>
      </c>
      <c r="G31" s="45"/>
      <c r="H31" s="45"/>
      <c r="I31" s="46"/>
      <c r="J31" s="47"/>
      <c r="K31" s="48"/>
      <c r="L31" s="49"/>
      <c r="M31" s="50">
        <f>M30-((G31+I31)*data!$B$22+(H31+J31)*data!$B$23)/100+L31</f>
        <v>50.039999999999992</v>
      </c>
      <c r="N31" s="51">
        <f>WEEKDAY($A31,2)</f>
        <v>5</v>
      </c>
      <c r="O31" s="52"/>
      <c r="P31" s="41"/>
      <c r="Q31" s="53"/>
      <c r="R31" s="41"/>
      <c r="S31" s="31"/>
      <c r="T31" s="31"/>
      <c r="U31" s="31"/>
      <c r="V31" s="31"/>
      <c r="W31" s="31"/>
      <c r="X31" s="31"/>
      <c r="Y31" s="31"/>
      <c r="Z31" s="31"/>
    </row>
    <row r="32" spans="1:26" s="43" customFormat="1" ht="11.25" x14ac:dyDescent="0.2">
      <c r="A32" s="164"/>
      <c r="B32" s="170"/>
      <c r="C32" s="170"/>
      <c r="D32" s="171"/>
      <c r="E32" s="31"/>
      <c r="F32" s="44">
        <f t="shared" si="0"/>
        <v>58440</v>
      </c>
      <c r="G32" s="45"/>
      <c r="H32" s="45"/>
      <c r="I32" s="46"/>
      <c r="J32" s="47"/>
      <c r="K32" s="48"/>
      <c r="L32" s="49"/>
      <c r="M32" s="50">
        <f>M31-((G32+I32)*data!$B$22+(H32+J32)*data!$B$23)/100+L32</f>
        <v>50.039999999999992</v>
      </c>
      <c r="N32" s="51">
        <f>WEEKDAY($A31,2)</f>
        <v>5</v>
      </c>
      <c r="O32" s="52"/>
      <c r="P32" s="41"/>
      <c r="Q32" s="53"/>
      <c r="R32" s="41"/>
      <c r="S32" s="31"/>
      <c r="T32" s="31"/>
      <c r="U32" s="31"/>
      <c r="V32" s="31"/>
      <c r="W32" s="31"/>
      <c r="X32" s="31"/>
      <c r="Y32" s="31"/>
      <c r="Z32" s="31"/>
    </row>
    <row r="33" spans="1:26" s="43" customFormat="1" ht="11.25" x14ac:dyDescent="0.2">
      <c r="A33" s="164">
        <f>A31+1</f>
        <v>41195</v>
      </c>
      <c r="B33" s="165"/>
      <c r="C33" s="165"/>
      <c r="D33" s="166"/>
      <c r="E33" s="31"/>
      <c r="F33" s="44">
        <f t="shared" si="0"/>
        <v>58440</v>
      </c>
      <c r="G33" s="45"/>
      <c r="H33" s="45"/>
      <c r="I33" s="46"/>
      <c r="J33" s="47"/>
      <c r="K33" s="48"/>
      <c r="L33" s="49"/>
      <c r="M33" s="50">
        <f>M32-((G33+I33)*data!$B$22+(H33+J33)*data!$B$23)/100+L33</f>
        <v>50.039999999999992</v>
      </c>
      <c r="N33" s="51">
        <f>WEEKDAY($A33,2)</f>
        <v>6</v>
      </c>
      <c r="O33" s="52"/>
      <c r="P33" s="41"/>
      <c r="Q33" s="53"/>
      <c r="R33" s="41"/>
      <c r="S33" s="31"/>
      <c r="T33" s="31"/>
      <c r="U33" s="31"/>
      <c r="V33" s="31"/>
      <c r="W33" s="31"/>
      <c r="X33" s="31"/>
      <c r="Y33" s="31"/>
      <c r="Z33" s="31"/>
    </row>
    <row r="34" spans="1:26" s="43" customFormat="1" ht="11.25" x14ac:dyDescent="0.2">
      <c r="A34" s="164"/>
      <c r="B34" s="170"/>
      <c r="C34" s="170"/>
      <c r="D34" s="171"/>
      <c r="E34" s="31"/>
      <c r="F34" s="44">
        <f t="shared" si="0"/>
        <v>58440</v>
      </c>
      <c r="G34" s="45"/>
      <c r="H34" s="45"/>
      <c r="I34" s="46"/>
      <c r="J34" s="47"/>
      <c r="K34" s="48"/>
      <c r="L34" s="49"/>
      <c r="M34" s="50">
        <f>M33-((G34+I34)*data!$B$22+(H34+J34)*data!$B$23)/100+L34</f>
        <v>50.039999999999992</v>
      </c>
      <c r="N34" s="51">
        <f>WEEKDAY($A33,2)</f>
        <v>6</v>
      </c>
      <c r="O34" s="52"/>
      <c r="P34" s="41"/>
      <c r="Q34" s="53"/>
      <c r="R34" s="41"/>
      <c r="S34" s="31"/>
      <c r="T34" s="31"/>
      <c r="U34" s="31"/>
      <c r="V34" s="31"/>
      <c r="W34" s="31"/>
      <c r="X34" s="31"/>
      <c r="Y34" s="31"/>
      <c r="Z34" s="31"/>
    </row>
    <row r="35" spans="1:26" s="43" customFormat="1" ht="11.25" x14ac:dyDescent="0.2">
      <c r="A35" s="164">
        <f>A33+1</f>
        <v>41196</v>
      </c>
      <c r="B35" s="165"/>
      <c r="C35" s="165"/>
      <c r="D35" s="166"/>
      <c r="E35" s="31"/>
      <c r="F35" s="44">
        <f t="shared" si="0"/>
        <v>58440</v>
      </c>
      <c r="G35" s="45"/>
      <c r="H35" s="45"/>
      <c r="I35" s="46"/>
      <c r="J35" s="47"/>
      <c r="K35" s="48"/>
      <c r="L35" s="49"/>
      <c r="M35" s="50">
        <f>M34-((G35+I35)*data!$B$22+(H35+J35)*data!$B$23)/100+L35</f>
        <v>50.039999999999992</v>
      </c>
      <c r="N35" s="51">
        <f>WEEKDAY($A35,2)</f>
        <v>7</v>
      </c>
      <c r="O35" s="52"/>
      <c r="P35" s="41"/>
      <c r="Q35" s="53"/>
      <c r="R35" s="41"/>
      <c r="S35" s="31"/>
      <c r="T35" s="31"/>
      <c r="U35" s="31"/>
      <c r="V35" s="31"/>
      <c r="W35" s="31"/>
      <c r="X35" s="31"/>
      <c r="Y35" s="31"/>
      <c r="Z35" s="31"/>
    </row>
    <row r="36" spans="1:26" s="43" customFormat="1" ht="11.25" x14ac:dyDescent="0.2">
      <c r="A36" s="164"/>
      <c r="B36" s="170"/>
      <c r="C36" s="170"/>
      <c r="D36" s="171"/>
      <c r="E36" s="31"/>
      <c r="F36" s="44">
        <f t="shared" si="0"/>
        <v>58440</v>
      </c>
      <c r="G36" s="45"/>
      <c r="H36" s="45"/>
      <c r="I36" s="46"/>
      <c r="J36" s="47"/>
      <c r="K36" s="48"/>
      <c r="L36" s="49"/>
      <c r="M36" s="50">
        <f>M35-((G36+I36)*data!$B$22+(H36+J36)*data!$B$23)/100+L36</f>
        <v>50.039999999999992</v>
      </c>
      <c r="N36" s="51">
        <f>WEEKDAY($A35,2)</f>
        <v>7</v>
      </c>
      <c r="O36" s="52"/>
      <c r="P36" s="41"/>
      <c r="Q36" s="53"/>
      <c r="R36" s="41"/>
      <c r="S36" s="31"/>
      <c r="T36" s="31"/>
      <c r="U36" s="31"/>
      <c r="V36" s="31"/>
      <c r="W36" s="31"/>
      <c r="X36" s="31"/>
      <c r="Y36" s="31"/>
      <c r="Z36" s="31"/>
    </row>
    <row r="37" spans="1:26" s="43" customFormat="1" ht="11.25" x14ac:dyDescent="0.2">
      <c r="A37" s="164">
        <f>A35+1</f>
        <v>41197</v>
      </c>
      <c r="B37" s="165"/>
      <c r="C37" s="165"/>
      <c r="D37" s="166"/>
      <c r="E37" s="31"/>
      <c r="F37" s="44">
        <f t="shared" si="0"/>
        <v>58440</v>
      </c>
      <c r="G37" s="45"/>
      <c r="H37" s="45"/>
      <c r="I37" s="46"/>
      <c r="J37" s="47"/>
      <c r="K37" s="48"/>
      <c r="L37" s="49"/>
      <c r="M37" s="50">
        <f>M36-((G37+I37)*data!$B$22+(H37+J37)*data!$B$23)/100+L37</f>
        <v>50.039999999999992</v>
      </c>
      <c r="N37" s="51">
        <f>WEEKDAY($A37,2)</f>
        <v>1</v>
      </c>
      <c r="O37" s="52"/>
      <c r="P37" s="41"/>
      <c r="Q37" s="53"/>
      <c r="R37" s="41"/>
      <c r="S37" s="31"/>
      <c r="T37" s="31"/>
      <c r="U37" s="31"/>
      <c r="V37" s="31"/>
      <c r="W37" s="31"/>
      <c r="X37" s="31"/>
      <c r="Y37" s="31"/>
      <c r="Z37" s="31"/>
    </row>
    <row r="38" spans="1:26" s="43" customFormat="1" ht="11.25" x14ac:dyDescent="0.2">
      <c r="A38" s="164"/>
      <c r="B38" s="170"/>
      <c r="C38" s="170"/>
      <c r="D38" s="171"/>
      <c r="E38" s="31"/>
      <c r="F38" s="44">
        <f t="shared" si="0"/>
        <v>58440</v>
      </c>
      <c r="G38" s="45"/>
      <c r="H38" s="45"/>
      <c r="I38" s="46"/>
      <c r="J38" s="47"/>
      <c r="K38" s="48"/>
      <c r="L38" s="49"/>
      <c r="M38" s="50">
        <f>M37-((G38+I38)*data!$B$22+(H38+J38)*data!$B$23)/100+L38</f>
        <v>50.039999999999992</v>
      </c>
      <c r="N38" s="51">
        <f>WEEKDAY($A37,2)</f>
        <v>1</v>
      </c>
      <c r="O38" s="52"/>
      <c r="P38" s="41"/>
      <c r="Q38" s="53"/>
      <c r="R38" s="41"/>
      <c r="S38" s="31"/>
      <c r="T38" s="31"/>
      <c r="U38" s="31"/>
      <c r="V38" s="31"/>
      <c r="W38" s="31"/>
      <c r="X38" s="31"/>
      <c r="Y38" s="31"/>
      <c r="Z38" s="31"/>
    </row>
    <row r="39" spans="1:26" s="43" customFormat="1" ht="11.25" x14ac:dyDescent="0.2">
      <c r="A39" s="164">
        <f>A37+1</f>
        <v>41198</v>
      </c>
      <c r="B39" s="165"/>
      <c r="C39" s="165"/>
      <c r="D39" s="166"/>
      <c r="E39" s="31"/>
      <c r="F39" s="44">
        <f t="shared" si="0"/>
        <v>58440</v>
      </c>
      <c r="G39" s="45"/>
      <c r="H39" s="45"/>
      <c r="I39" s="46"/>
      <c r="J39" s="47"/>
      <c r="K39" s="48"/>
      <c r="L39" s="49"/>
      <c r="M39" s="50">
        <f>M38-((G39+I39)*data!$B$22+(H39+J39)*data!$B$23)/100+L39</f>
        <v>50.039999999999992</v>
      </c>
      <c r="N39" s="51">
        <f>WEEKDAY($A39,2)</f>
        <v>2</v>
      </c>
      <c r="O39" s="52"/>
      <c r="P39" s="41"/>
      <c r="Q39" s="53"/>
      <c r="R39" s="41"/>
      <c r="S39" s="31"/>
      <c r="T39" s="31"/>
      <c r="U39" s="31"/>
      <c r="V39" s="31"/>
      <c r="W39" s="31"/>
      <c r="X39" s="31"/>
      <c r="Y39" s="31"/>
      <c r="Z39" s="31"/>
    </row>
    <row r="40" spans="1:26" s="43" customFormat="1" ht="11.25" x14ac:dyDescent="0.2">
      <c r="A40" s="164"/>
      <c r="B40" s="170"/>
      <c r="C40" s="170"/>
      <c r="D40" s="171"/>
      <c r="E40" s="31"/>
      <c r="F40" s="44">
        <f t="shared" si="0"/>
        <v>58440</v>
      </c>
      <c r="G40" s="45"/>
      <c r="H40" s="45"/>
      <c r="I40" s="46"/>
      <c r="J40" s="47"/>
      <c r="K40" s="48"/>
      <c r="L40" s="49"/>
      <c r="M40" s="50">
        <f>M39-((G40+I40)*data!$B$22+(H40+J40)*data!$B$23)/100+L40</f>
        <v>50.039999999999992</v>
      </c>
      <c r="N40" s="51">
        <f>WEEKDAY($A39,2)</f>
        <v>2</v>
      </c>
      <c r="O40" s="52"/>
      <c r="P40" s="41"/>
      <c r="Q40" s="53"/>
      <c r="R40" s="41"/>
      <c r="S40" s="31"/>
      <c r="T40" s="31"/>
      <c r="U40" s="31"/>
      <c r="V40" s="31"/>
      <c r="W40" s="31"/>
      <c r="X40" s="31"/>
      <c r="Y40" s="31"/>
      <c r="Z40" s="31"/>
    </row>
    <row r="41" spans="1:26" s="43" customFormat="1" ht="11.25" x14ac:dyDescent="0.2">
      <c r="A41" s="164">
        <f>A39+1</f>
        <v>41199</v>
      </c>
      <c r="B41" s="170"/>
      <c r="C41" s="170"/>
      <c r="D41" s="171"/>
      <c r="E41" s="31"/>
      <c r="F41" s="44">
        <f t="shared" si="0"/>
        <v>58440</v>
      </c>
      <c r="G41" s="45"/>
      <c r="H41" s="45"/>
      <c r="I41" s="46"/>
      <c r="J41" s="47"/>
      <c r="K41" s="48"/>
      <c r="L41" s="49"/>
      <c r="M41" s="50">
        <f>M40-((G41+I41)*data!$B$22+(H41+J41)*data!$B$23)/100+L41</f>
        <v>50.039999999999992</v>
      </c>
      <c r="N41" s="51">
        <f>WEEKDAY($A41,2)</f>
        <v>3</v>
      </c>
      <c r="O41" s="52"/>
      <c r="P41" s="41"/>
      <c r="Q41" s="53"/>
      <c r="R41" s="41"/>
      <c r="S41" s="31"/>
      <c r="T41" s="31"/>
      <c r="U41" s="31"/>
      <c r="V41" s="31"/>
      <c r="W41" s="31"/>
      <c r="X41" s="31"/>
      <c r="Y41" s="31"/>
      <c r="Z41" s="31"/>
    </row>
    <row r="42" spans="1:26" s="43" customFormat="1" ht="11.25" x14ac:dyDescent="0.2">
      <c r="A42" s="164"/>
      <c r="B42" s="170"/>
      <c r="C42" s="170"/>
      <c r="D42" s="171"/>
      <c r="E42" s="31"/>
      <c r="F42" s="44">
        <f t="shared" si="0"/>
        <v>58440</v>
      </c>
      <c r="G42" s="45"/>
      <c r="H42" s="45"/>
      <c r="I42" s="46"/>
      <c r="J42" s="47"/>
      <c r="K42" s="48"/>
      <c r="L42" s="49"/>
      <c r="M42" s="50">
        <f>M41-((G42+I42)*data!$B$22+(H42+J42)*data!$B$23)/100+L42</f>
        <v>50.039999999999992</v>
      </c>
      <c r="N42" s="51">
        <f>WEEKDAY($A41,2)</f>
        <v>3</v>
      </c>
      <c r="O42" s="52"/>
      <c r="P42" s="41"/>
      <c r="Q42" s="53"/>
      <c r="R42" s="41"/>
      <c r="S42" s="31"/>
      <c r="T42" s="31"/>
      <c r="U42" s="31"/>
      <c r="V42" s="31"/>
      <c r="W42" s="31"/>
      <c r="X42" s="31"/>
      <c r="Y42" s="31"/>
      <c r="Z42" s="31"/>
    </row>
    <row r="43" spans="1:26" s="43" customFormat="1" ht="11.25" x14ac:dyDescent="0.2">
      <c r="A43" s="164">
        <f>A41+1</f>
        <v>41200</v>
      </c>
      <c r="B43" s="170"/>
      <c r="C43" s="170"/>
      <c r="D43" s="171"/>
      <c r="E43" s="31"/>
      <c r="F43" s="44">
        <f t="shared" si="0"/>
        <v>58440</v>
      </c>
      <c r="G43" s="45"/>
      <c r="H43" s="45"/>
      <c r="I43" s="46"/>
      <c r="J43" s="47"/>
      <c r="K43" s="48"/>
      <c r="L43" s="49"/>
      <c r="M43" s="50">
        <f>M42-((G43+I43)*data!$B$22+(H43+J43)*data!$B$23)/100+L43</f>
        <v>50.039999999999992</v>
      </c>
      <c r="N43" s="51">
        <f>WEEKDAY($A43,2)</f>
        <v>4</v>
      </c>
      <c r="O43" s="52"/>
      <c r="P43" s="41"/>
      <c r="Q43" s="53"/>
      <c r="R43" s="41"/>
      <c r="S43" s="31"/>
      <c r="T43" s="31"/>
      <c r="U43" s="31"/>
      <c r="V43" s="31"/>
      <c r="W43" s="31"/>
      <c r="X43" s="31"/>
      <c r="Y43" s="31"/>
      <c r="Z43" s="31"/>
    </row>
    <row r="44" spans="1:26" s="43" customFormat="1" ht="11.25" x14ac:dyDescent="0.2">
      <c r="A44" s="164"/>
      <c r="B44" s="170"/>
      <c r="C44" s="170"/>
      <c r="D44" s="171"/>
      <c r="E44" s="31"/>
      <c r="F44" s="44">
        <f t="shared" si="0"/>
        <v>58440</v>
      </c>
      <c r="G44" s="45"/>
      <c r="H44" s="45"/>
      <c r="I44" s="46"/>
      <c r="J44" s="47"/>
      <c r="K44" s="48"/>
      <c r="L44" s="49"/>
      <c r="M44" s="50">
        <f>M43-((G44+I44)*data!$B$22+(H44+J44)*data!$B$23)/100+L44</f>
        <v>50.039999999999992</v>
      </c>
      <c r="N44" s="51">
        <f>WEEKDAY($A43,2)</f>
        <v>4</v>
      </c>
      <c r="O44" s="52"/>
      <c r="P44" s="41"/>
      <c r="Q44" s="53"/>
      <c r="R44" s="41"/>
      <c r="S44" s="31"/>
      <c r="T44" s="31"/>
      <c r="U44" s="31"/>
      <c r="V44" s="31"/>
      <c r="W44" s="31"/>
      <c r="X44" s="31"/>
      <c r="Y44" s="31"/>
      <c r="Z44" s="31"/>
    </row>
    <row r="45" spans="1:26" s="43" customFormat="1" ht="11.25" x14ac:dyDescent="0.2">
      <c r="A45" s="164">
        <f>A43+1</f>
        <v>41201</v>
      </c>
      <c r="B45" s="165"/>
      <c r="C45" s="165"/>
      <c r="D45" s="166"/>
      <c r="E45" s="31"/>
      <c r="F45" s="44">
        <f t="shared" si="0"/>
        <v>58440</v>
      </c>
      <c r="G45" s="45"/>
      <c r="H45" s="45"/>
      <c r="I45" s="46"/>
      <c r="J45" s="47"/>
      <c r="K45" s="48"/>
      <c r="L45" s="49"/>
      <c r="M45" s="50">
        <f>M44-((G45+I45)*data!$B$22+(H45+J45)*data!$B$23)/100+L45</f>
        <v>50.039999999999992</v>
      </c>
      <c r="N45" s="51">
        <f>WEEKDAY($A45,2)</f>
        <v>5</v>
      </c>
      <c r="O45" s="52"/>
      <c r="P45" s="41"/>
      <c r="Q45" s="53"/>
      <c r="R45" s="41"/>
      <c r="S45" s="31"/>
      <c r="T45" s="31"/>
      <c r="U45" s="31"/>
      <c r="V45" s="31"/>
      <c r="W45" s="31"/>
      <c r="X45" s="31"/>
      <c r="Y45" s="31"/>
      <c r="Z45" s="31"/>
    </row>
    <row r="46" spans="1:26" s="43" customFormat="1" ht="11.25" x14ac:dyDescent="0.2">
      <c r="A46" s="164"/>
      <c r="B46" s="170"/>
      <c r="C46" s="170"/>
      <c r="D46" s="171"/>
      <c r="E46" s="31"/>
      <c r="F46" s="44">
        <f t="shared" si="0"/>
        <v>58440</v>
      </c>
      <c r="G46" s="45"/>
      <c r="H46" s="45"/>
      <c r="I46" s="46"/>
      <c r="J46" s="47"/>
      <c r="K46" s="48"/>
      <c r="L46" s="49"/>
      <c r="M46" s="50">
        <f>M45-((G46+I46)*data!$B$22+(H46+J46)*data!$B$23)/100+L46</f>
        <v>50.039999999999992</v>
      </c>
      <c r="N46" s="51">
        <f>WEEKDAY($A45,2)</f>
        <v>5</v>
      </c>
      <c r="O46" s="52"/>
      <c r="P46" s="41"/>
      <c r="Q46" s="53"/>
      <c r="R46" s="41"/>
      <c r="S46" s="31"/>
      <c r="T46" s="31"/>
      <c r="U46" s="31"/>
      <c r="V46" s="31"/>
      <c r="W46" s="31"/>
      <c r="X46" s="31"/>
      <c r="Y46" s="31"/>
      <c r="Z46" s="31"/>
    </row>
    <row r="47" spans="1:26" s="43" customFormat="1" ht="11.25" x14ac:dyDescent="0.2">
      <c r="A47" s="164">
        <f>A45+1</f>
        <v>41202</v>
      </c>
      <c r="B47" s="165"/>
      <c r="C47" s="165"/>
      <c r="D47" s="166"/>
      <c r="E47" s="31"/>
      <c r="F47" s="44">
        <f t="shared" si="0"/>
        <v>58440</v>
      </c>
      <c r="G47" s="45"/>
      <c r="H47" s="45"/>
      <c r="I47" s="46"/>
      <c r="J47" s="47"/>
      <c r="K47" s="48"/>
      <c r="L47" s="49"/>
      <c r="M47" s="50">
        <f>M46-((G47+I47)*data!$B$22+(H47+J47)*data!$B$23)/100+L47</f>
        <v>50.039999999999992</v>
      </c>
      <c r="N47" s="51">
        <f>WEEKDAY($A47,2)</f>
        <v>6</v>
      </c>
      <c r="O47" s="52"/>
      <c r="P47" s="41"/>
      <c r="Q47" s="53"/>
      <c r="R47" s="41"/>
      <c r="S47" s="31"/>
      <c r="T47" s="31"/>
      <c r="U47" s="31"/>
      <c r="V47" s="31"/>
      <c r="W47" s="31"/>
      <c r="X47" s="31"/>
      <c r="Y47" s="31"/>
      <c r="Z47" s="31"/>
    </row>
    <row r="48" spans="1:26" s="43" customFormat="1" ht="11.25" x14ac:dyDescent="0.2">
      <c r="A48" s="164"/>
      <c r="B48" s="170"/>
      <c r="C48" s="170"/>
      <c r="D48" s="171"/>
      <c r="E48" s="31"/>
      <c r="F48" s="44">
        <f t="shared" si="0"/>
        <v>58440</v>
      </c>
      <c r="G48" s="45"/>
      <c r="H48" s="45"/>
      <c r="I48" s="46"/>
      <c r="J48" s="47"/>
      <c r="K48" s="48"/>
      <c r="L48" s="49"/>
      <c r="M48" s="50">
        <f>M47-((G48+I48)*data!$B$22+(H48+J48)*data!$B$23)/100+L48</f>
        <v>50.039999999999992</v>
      </c>
      <c r="N48" s="51">
        <f>WEEKDAY($A47,2)</f>
        <v>6</v>
      </c>
      <c r="O48" s="52"/>
      <c r="P48" s="41"/>
      <c r="Q48" s="53"/>
      <c r="R48" s="41"/>
      <c r="S48" s="31"/>
      <c r="T48" s="31"/>
      <c r="U48" s="31"/>
      <c r="V48" s="31"/>
      <c r="W48" s="31"/>
      <c r="X48" s="31"/>
      <c r="Y48" s="31"/>
      <c r="Z48" s="31"/>
    </row>
    <row r="49" spans="1:26" s="43" customFormat="1" ht="11.25" x14ac:dyDescent="0.2">
      <c r="A49" s="164">
        <f>A47+1</f>
        <v>41203</v>
      </c>
      <c r="B49" s="165"/>
      <c r="C49" s="165"/>
      <c r="D49" s="166"/>
      <c r="E49" s="31"/>
      <c r="F49" s="44">
        <f t="shared" si="0"/>
        <v>58440</v>
      </c>
      <c r="G49" s="45"/>
      <c r="H49" s="45"/>
      <c r="I49" s="46"/>
      <c r="J49" s="47"/>
      <c r="K49" s="48"/>
      <c r="L49" s="49"/>
      <c r="M49" s="50">
        <f>M48-((G49+I49)*data!$B$22+(H49+J49)*data!$B$23)/100+L49</f>
        <v>50.039999999999992</v>
      </c>
      <c r="N49" s="51">
        <f>WEEKDAY($A49,2)</f>
        <v>7</v>
      </c>
      <c r="O49" s="52"/>
      <c r="P49" s="41"/>
      <c r="Q49" s="53"/>
      <c r="R49" s="41"/>
      <c r="S49" s="31"/>
      <c r="T49" s="31"/>
      <c r="U49" s="31"/>
      <c r="V49" s="31"/>
      <c r="W49" s="31"/>
      <c r="X49" s="31"/>
      <c r="Y49" s="31"/>
      <c r="Z49" s="31"/>
    </row>
    <row r="50" spans="1:26" s="43" customFormat="1" ht="11.25" x14ac:dyDescent="0.2">
      <c r="A50" s="164"/>
      <c r="B50" s="170"/>
      <c r="C50" s="170"/>
      <c r="D50" s="171"/>
      <c r="E50" s="31"/>
      <c r="F50" s="44">
        <f t="shared" si="0"/>
        <v>58440</v>
      </c>
      <c r="G50" s="45"/>
      <c r="H50" s="45"/>
      <c r="I50" s="46"/>
      <c r="J50" s="47"/>
      <c r="K50" s="48"/>
      <c r="L50" s="49"/>
      <c r="M50" s="50">
        <f>M49-((G50+I50)*data!$B$22+(H50+J50)*data!$B$23)/100+L50</f>
        <v>50.039999999999992</v>
      </c>
      <c r="N50" s="51">
        <f>WEEKDAY($A49,2)</f>
        <v>7</v>
      </c>
      <c r="O50" s="52"/>
      <c r="P50" s="41"/>
      <c r="Q50" s="53"/>
      <c r="R50" s="41"/>
      <c r="S50" s="31"/>
      <c r="T50" s="31"/>
      <c r="U50" s="31"/>
      <c r="V50" s="31"/>
      <c r="W50" s="31"/>
      <c r="X50" s="31"/>
      <c r="Y50" s="31"/>
      <c r="Z50" s="31"/>
    </row>
    <row r="51" spans="1:26" s="43" customFormat="1" ht="11.25" x14ac:dyDescent="0.2">
      <c r="A51" s="164">
        <f>A49+1</f>
        <v>41204</v>
      </c>
      <c r="B51" s="165"/>
      <c r="C51" s="165"/>
      <c r="D51" s="166"/>
      <c r="E51" s="31"/>
      <c r="F51" s="44">
        <f t="shared" si="0"/>
        <v>58440</v>
      </c>
      <c r="G51" s="45"/>
      <c r="H51" s="45"/>
      <c r="I51" s="46"/>
      <c r="J51" s="47"/>
      <c r="K51" s="48"/>
      <c r="L51" s="49"/>
      <c r="M51" s="50">
        <f>M50-((G51+I51)*data!$B$22+(H51+J51)*data!$B$23)/100+L51</f>
        <v>50.039999999999992</v>
      </c>
      <c r="N51" s="51">
        <f>WEEKDAY($A51,2)</f>
        <v>1</v>
      </c>
      <c r="O51" s="52"/>
      <c r="P51" s="41"/>
      <c r="Q51" s="53"/>
      <c r="R51" s="41"/>
      <c r="S51" s="31"/>
      <c r="T51" s="31"/>
      <c r="U51" s="31"/>
      <c r="V51" s="31"/>
      <c r="W51" s="31"/>
      <c r="X51" s="31"/>
      <c r="Y51" s="31"/>
      <c r="Z51" s="31"/>
    </row>
    <row r="52" spans="1:26" s="43" customFormat="1" ht="11.25" x14ac:dyDescent="0.2">
      <c r="A52" s="164"/>
      <c r="B52" s="170"/>
      <c r="C52" s="170"/>
      <c r="D52" s="171"/>
      <c r="E52" s="31"/>
      <c r="F52" s="44">
        <f t="shared" si="0"/>
        <v>58440</v>
      </c>
      <c r="G52" s="45"/>
      <c r="H52" s="45"/>
      <c r="I52" s="46"/>
      <c r="J52" s="47"/>
      <c r="K52" s="48"/>
      <c r="L52" s="49"/>
      <c r="M52" s="50">
        <f>M51-((G52+I52)*data!$B$22+(H52+J52)*data!$B$23)/100+L52</f>
        <v>50.039999999999992</v>
      </c>
      <c r="N52" s="51">
        <f>WEEKDAY($A51,2)</f>
        <v>1</v>
      </c>
      <c r="O52" s="52"/>
      <c r="P52" s="41"/>
      <c r="Q52" s="53"/>
      <c r="R52" s="41"/>
      <c r="S52" s="31"/>
      <c r="T52" s="31"/>
      <c r="U52" s="31"/>
      <c r="V52" s="31"/>
      <c r="W52" s="31"/>
      <c r="X52" s="31"/>
      <c r="Y52" s="31"/>
      <c r="Z52" s="31"/>
    </row>
    <row r="53" spans="1:26" s="43" customFormat="1" ht="11.25" x14ac:dyDescent="0.2">
      <c r="A53" s="164">
        <f>A51+1</f>
        <v>41205</v>
      </c>
      <c r="B53" s="165"/>
      <c r="C53" s="165"/>
      <c r="D53" s="166"/>
      <c r="E53" s="31"/>
      <c r="F53" s="44">
        <f t="shared" si="0"/>
        <v>58440</v>
      </c>
      <c r="G53" s="45"/>
      <c r="H53" s="45"/>
      <c r="I53" s="46"/>
      <c r="J53" s="47"/>
      <c r="K53" s="48"/>
      <c r="L53" s="49"/>
      <c r="M53" s="50">
        <f>M52-((G53+I53)*data!$B$22+(H53+J53)*data!$B$23)/100+L53</f>
        <v>50.039999999999992</v>
      </c>
      <c r="N53" s="51">
        <f>WEEKDAY($A53,2)</f>
        <v>2</v>
      </c>
      <c r="O53" s="52"/>
      <c r="P53" s="41"/>
      <c r="Q53" s="53"/>
      <c r="R53" s="41"/>
      <c r="S53" s="31"/>
      <c r="T53" s="31"/>
      <c r="U53" s="31"/>
      <c r="V53" s="31"/>
      <c r="W53" s="31"/>
      <c r="X53" s="31"/>
      <c r="Y53" s="31"/>
      <c r="Z53" s="31"/>
    </row>
    <row r="54" spans="1:26" s="43" customFormat="1" ht="11.25" x14ac:dyDescent="0.2">
      <c r="A54" s="164"/>
      <c r="B54" s="170"/>
      <c r="C54" s="170"/>
      <c r="D54" s="171"/>
      <c r="E54" s="31"/>
      <c r="F54" s="44">
        <f t="shared" si="0"/>
        <v>58440</v>
      </c>
      <c r="G54" s="45"/>
      <c r="H54" s="45"/>
      <c r="I54" s="46"/>
      <c r="J54" s="47"/>
      <c r="K54" s="48"/>
      <c r="L54" s="49"/>
      <c r="M54" s="50">
        <f>M53-((G54+I54)*data!$B$22+(H54+J54)*data!$B$23)/100+L54</f>
        <v>50.039999999999992</v>
      </c>
      <c r="N54" s="51">
        <f>WEEKDAY($A53,2)</f>
        <v>2</v>
      </c>
      <c r="O54" s="52"/>
      <c r="P54" s="41"/>
      <c r="Q54" s="53"/>
      <c r="R54" s="41"/>
      <c r="S54" s="31"/>
      <c r="T54" s="31"/>
      <c r="U54" s="31"/>
      <c r="V54" s="31"/>
      <c r="W54" s="31"/>
      <c r="X54" s="31"/>
      <c r="Y54" s="31"/>
      <c r="Z54" s="31"/>
    </row>
    <row r="55" spans="1:26" s="43" customFormat="1" ht="11.25" x14ac:dyDescent="0.2">
      <c r="A55" s="164">
        <f>A53+1</f>
        <v>41206</v>
      </c>
      <c r="B55" s="170"/>
      <c r="C55" s="170"/>
      <c r="D55" s="171"/>
      <c r="E55" s="31"/>
      <c r="F55" s="44">
        <f t="shared" si="0"/>
        <v>58440</v>
      </c>
      <c r="G55" s="45"/>
      <c r="H55" s="45"/>
      <c r="I55" s="46"/>
      <c r="J55" s="47"/>
      <c r="K55" s="48"/>
      <c r="L55" s="49"/>
      <c r="M55" s="50">
        <f>M54-((G55+I55)*data!$B$22+(H55+J55)*data!$B$23)/100+L55</f>
        <v>50.039999999999992</v>
      </c>
      <c r="N55" s="51">
        <f>WEEKDAY($A55,2)</f>
        <v>3</v>
      </c>
      <c r="O55" s="52"/>
      <c r="P55" s="41"/>
      <c r="Q55" s="53"/>
      <c r="R55" s="41"/>
      <c r="S55" s="31"/>
      <c r="T55" s="31"/>
      <c r="U55" s="31"/>
      <c r="V55" s="31"/>
      <c r="W55" s="31"/>
      <c r="X55" s="31"/>
      <c r="Y55" s="31"/>
      <c r="Z55" s="31"/>
    </row>
    <row r="56" spans="1:26" s="43" customFormat="1" ht="11.25" x14ac:dyDescent="0.2">
      <c r="A56" s="164"/>
      <c r="B56" s="170"/>
      <c r="C56" s="170"/>
      <c r="D56" s="171"/>
      <c r="E56" s="31"/>
      <c r="F56" s="44">
        <f t="shared" si="0"/>
        <v>58440</v>
      </c>
      <c r="G56" s="45"/>
      <c r="H56" s="45"/>
      <c r="I56" s="46"/>
      <c r="J56" s="47"/>
      <c r="K56" s="48"/>
      <c r="L56" s="49"/>
      <c r="M56" s="50">
        <f>M55-((G56+I56)*data!$B$22+(H56+J56)*data!$B$23)/100+L56</f>
        <v>50.039999999999992</v>
      </c>
      <c r="N56" s="51">
        <f>WEEKDAY($A55,2)</f>
        <v>3</v>
      </c>
      <c r="O56" s="52"/>
      <c r="P56" s="41"/>
      <c r="Q56" s="53"/>
      <c r="R56" s="41"/>
      <c r="S56" s="31"/>
      <c r="T56" s="31"/>
      <c r="U56" s="31"/>
      <c r="V56" s="31"/>
      <c r="W56" s="31"/>
      <c r="X56" s="31"/>
      <c r="Y56" s="31"/>
      <c r="Z56" s="31"/>
    </row>
    <row r="57" spans="1:26" s="43" customFormat="1" ht="11.25" x14ac:dyDescent="0.2">
      <c r="A57" s="164">
        <f>A55+1</f>
        <v>41207</v>
      </c>
      <c r="B57" s="170"/>
      <c r="C57" s="170"/>
      <c r="D57" s="171"/>
      <c r="E57" s="31"/>
      <c r="F57" s="44">
        <f t="shared" si="0"/>
        <v>58440</v>
      </c>
      <c r="G57" s="45"/>
      <c r="H57" s="45"/>
      <c r="I57" s="46"/>
      <c r="J57" s="47"/>
      <c r="K57" s="48"/>
      <c r="L57" s="49"/>
      <c r="M57" s="50">
        <f>M56-((G57+I57)*data!$B$22+(H57+J57)*data!$B$23)/100+L57</f>
        <v>50.039999999999992</v>
      </c>
      <c r="N57" s="51">
        <f>WEEKDAY($A57,2)</f>
        <v>4</v>
      </c>
      <c r="O57" s="52"/>
      <c r="P57" s="41"/>
      <c r="Q57" s="53"/>
      <c r="R57" s="41"/>
      <c r="S57" s="31"/>
      <c r="T57" s="31"/>
      <c r="U57" s="31"/>
      <c r="V57" s="31"/>
      <c r="W57" s="31"/>
      <c r="X57" s="31"/>
      <c r="Y57" s="31"/>
      <c r="Z57" s="31"/>
    </row>
    <row r="58" spans="1:26" s="43" customFormat="1" ht="11.25" x14ac:dyDescent="0.2">
      <c r="A58" s="164"/>
      <c r="B58" s="170"/>
      <c r="C58" s="170"/>
      <c r="D58" s="171"/>
      <c r="E58" s="31"/>
      <c r="F58" s="44">
        <f t="shared" si="0"/>
        <v>58440</v>
      </c>
      <c r="G58" s="45"/>
      <c r="H58" s="45"/>
      <c r="I58" s="46"/>
      <c r="J58" s="47"/>
      <c r="K58" s="48"/>
      <c r="L58" s="49"/>
      <c r="M58" s="50">
        <f>M57-((G58+I58)*data!$B$22+(H58+J58)*data!$B$23)/100+L58</f>
        <v>50.039999999999992</v>
      </c>
      <c r="N58" s="51">
        <f>WEEKDAY($A57,2)</f>
        <v>4</v>
      </c>
      <c r="O58" s="52"/>
      <c r="P58" s="41"/>
      <c r="Q58" s="53"/>
      <c r="R58" s="41"/>
      <c r="S58" s="31"/>
      <c r="T58" s="31"/>
      <c r="U58" s="31"/>
      <c r="V58" s="31"/>
      <c r="W58" s="31"/>
      <c r="X58" s="31"/>
      <c r="Y58" s="31"/>
      <c r="Z58" s="31"/>
    </row>
    <row r="59" spans="1:26" s="43" customFormat="1" ht="11.25" x14ac:dyDescent="0.2">
      <c r="A59" s="164">
        <f>A57+1</f>
        <v>41208</v>
      </c>
      <c r="B59" s="165"/>
      <c r="C59" s="165"/>
      <c r="D59" s="166"/>
      <c r="E59" s="31"/>
      <c r="F59" s="44">
        <f t="shared" si="0"/>
        <v>58440</v>
      </c>
      <c r="G59" s="45"/>
      <c r="H59" s="45"/>
      <c r="I59" s="46"/>
      <c r="J59" s="47"/>
      <c r="K59" s="48"/>
      <c r="L59" s="49"/>
      <c r="M59" s="50">
        <f>M58-((G59+I59)*data!$B$22+(H59+J59)*data!$B$23)/100+L59</f>
        <v>50.039999999999992</v>
      </c>
      <c r="N59" s="51">
        <f>WEEKDAY($A59,2)</f>
        <v>5</v>
      </c>
      <c r="O59" s="52"/>
      <c r="P59" s="41"/>
      <c r="Q59" s="53"/>
      <c r="R59" s="41"/>
      <c r="S59" s="31"/>
      <c r="T59" s="31"/>
      <c r="U59" s="31"/>
      <c r="V59" s="31"/>
      <c r="W59" s="31"/>
      <c r="X59" s="31"/>
      <c r="Y59" s="31"/>
      <c r="Z59" s="31"/>
    </row>
    <row r="60" spans="1:26" s="43" customFormat="1" ht="11.25" x14ac:dyDescent="0.2">
      <c r="A60" s="164"/>
      <c r="B60" s="170"/>
      <c r="C60" s="170"/>
      <c r="D60" s="171"/>
      <c r="E60" s="31"/>
      <c r="F60" s="44">
        <f t="shared" si="0"/>
        <v>58440</v>
      </c>
      <c r="G60" s="45"/>
      <c r="H60" s="45"/>
      <c r="I60" s="46"/>
      <c r="J60" s="47"/>
      <c r="K60" s="48"/>
      <c r="L60" s="49"/>
      <c r="M60" s="50">
        <f>M59-((G60+I60)*data!$B$22+(H60+J60)*data!$B$23)/100+L60</f>
        <v>50.039999999999992</v>
      </c>
      <c r="N60" s="51">
        <f>WEEKDAY($A59,2)</f>
        <v>5</v>
      </c>
      <c r="O60" s="52"/>
      <c r="P60" s="41"/>
      <c r="Q60" s="53"/>
      <c r="R60" s="41"/>
      <c r="S60" s="31"/>
      <c r="T60" s="31"/>
      <c r="U60" s="31"/>
      <c r="V60" s="31"/>
      <c r="W60" s="31"/>
      <c r="X60" s="31"/>
      <c r="Y60" s="31"/>
      <c r="Z60" s="31"/>
    </row>
    <row r="61" spans="1:26" s="43" customFormat="1" ht="11.25" x14ac:dyDescent="0.2">
      <c r="A61" s="164">
        <f>A59+1</f>
        <v>41209</v>
      </c>
      <c r="B61" s="165"/>
      <c r="C61" s="165"/>
      <c r="D61" s="166"/>
      <c r="E61" s="31"/>
      <c r="F61" s="44">
        <f t="shared" si="0"/>
        <v>58440</v>
      </c>
      <c r="G61" s="45"/>
      <c r="H61" s="45"/>
      <c r="I61" s="46"/>
      <c r="J61" s="47"/>
      <c r="K61" s="48"/>
      <c r="L61" s="49"/>
      <c r="M61" s="50">
        <f>M60-((G61+I61)*data!$B$22+(H61+J61)*data!$B$23)/100+L61</f>
        <v>50.039999999999992</v>
      </c>
      <c r="N61" s="51">
        <f>WEEKDAY($A61,2)</f>
        <v>6</v>
      </c>
      <c r="O61" s="52"/>
      <c r="P61" s="41"/>
      <c r="Q61" s="53"/>
      <c r="R61" s="41"/>
      <c r="S61" s="31"/>
      <c r="T61" s="31"/>
      <c r="U61" s="31"/>
      <c r="V61" s="31"/>
      <c r="W61" s="31"/>
      <c r="X61" s="31"/>
      <c r="Y61" s="31"/>
      <c r="Z61" s="31"/>
    </row>
    <row r="62" spans="1:26" s="43" customFormat="1" ht="11.25" x14ac:dyDescent="0.2">
      <c r="A62" s="164"/>
      <c r="B62" s="170"/>
      <c r="C62" s="170"/>
      <c r="D62" s="171"/>
      <c r="E62" s="31"/>
      <c r="F62" s="44">
        <f t="shared" si="0"/>
        <v>58440</v>
      </c>
      <c r="G62" s="45"/>
      <c r="H62" s="45"/>
      <c r="I62" s="46"/>
      <c r="J62" s="47"/>
      <c r="K62" s="48"/>
      <c r="L62" s="49"/>
      <c r="M62" s="50">
        <f>M61-((G62+I62)*data!$B$22+(H62+J62)*data!$B$23)/100+L62</f>
        <v>50.039999999999992</v>
      </c>
      <c r="N62" s="51">
        <f>WEEKDAY($A61,2)</f>
        <v>6</v>
      </c>
      <c r="O62" s="52"/>
      <c r="P62" s="41"/>
      <c r="Q62" s="53"/>
      <c r="R62" s="41"/>
      <c r="S62" s="31"/>
      <c r="T62" s="31"/>
      <c r="U62" s="31"/>
      <c r="V62" s="31"/>
      <c r="W62" s="31"/>
      <c r="X62" s="31"/>
      <c r="Y62" s="31"/>
      <c r="Z62" s="31"/>
    </row>
    <row r="63" spans="1:26" s="43" customFormat="1" ht="11.25" x14ac:dyDescent="0.2">
      <c r="A63" s="164">
        <f>A61+1</f>
        <v>41210</v>
      </c>
      <c r="B63" s="165"/>
      <c r="C63" s="165"/>
      <c r="D63" s="166"/>
      <c r="E63" s="31"/>
      <c r="F63" s="44">
        <f t="shared" si="0"/>
        <v>58440</v>
      </c>
      <c r="G63" s="114"/>
      <c r="H63" s="45"/>
      <c r="I63" s="46"/>
      <c r="J63" s="47"/>
      <c r="K63" s="48"/>
      <c r="L63" s="49"/>
      <c r="M63" s="50">
        <f>M62-((G63+I63)*data!$B$22+(H63+J63)*data!$B$23)/100+L63</f>
        <v>50.039999999999992</v>
      </c>
      <c r="N63" s="51">
        <f>WEEKDAY($A63,2)</f>
        <v>7</v>
      </c>
      <c r="O63" s="52"/>
      <c r="P63" s="41"/>
      <c r="Q63" s="53"/>
      <c r="R63" s="41"/>
      <c r="S63" s="31"/>
      <c r="T63" s="31"/>
      <c r="U63" s="31"/>
      <c r="V63" s="31"/>
      <c r="W63" s="31"/>
      <c r="X63" s="31"/>
      <c r="Y63" s="31"/>
      <c r="Z63" s="31"/>
    </row>
    <row r="64" spans="1:26" s="43" customFormat="1" ht="11.25" x14ac:dyDescent="0.2">
      <c r="A64" s="164"/>
      <c r="B64" s="170"/>
      <c r="C64" s="170"/>
      <c r="D64" s="171"/>
      <c r="E64" s="31"/>
      <c r="F64" s="44">
        <f t="shared" si="0"/>
        <v>58440</v>
      </c>
      <c r="G64" s="45"/>
      <c r="H64" s="45"/>
      <c r="I64" s="46"/>
      <c r="J64" s="47"/>
      <c r="K64" s="48"/>
      <c r="L64" s="49"/>
      <c r="M64" s="50">
        <f>M63-((G64+I64)*data!$B$22+(H64+J64)*data!$B$23)/100+L64</f>
        <v>50.039999999999992</v>
      </c>
      <c r="N64" s="51">
        <f>WEEKDAY($A63,2)</f>
        <v>7</v>
      </c>
      <c r="O64" s="52"/>
      <c r="P64" s="41"/>
      <c r="Q64" s="53"/>
      <c r="R64" s="41"/>
      <c r="S64" s="31"/>
      <c r="T64" s="31"/>
      <c r="U64" s="31"/>
      <c r="V64" s="31"/>
      <c r="W64" s="31"/>
      <c r="X64" s="31"/>
      <c r="Y64" s="31"/>
      <c r="Z64" s="31"/>
    </row>
    <row r="65" spans="1:26" s="43" customFormat="1" ht="11.25" x14ac:dyDescent="0.2">
      <c r="A65" s="164">
        <f>IF(MONTH(A63+1)=MONTH($L$1),A63+1," ")</f>
        <v>41211</v>
      </c>
      <c r="B65" s="165"/>
      <c r="C65" s="165"/>
      <c r="D65" s="166"/>
      <c r="E65" s="31"/>
      <c r="F65" s="44">
        <f t="shared" si="0"/>
        <v>58440</v>
      </c>
      <c r="G65" s="45"/>
      <c r="H65" s="45"/>
      <c r="I65" s="46"/>
      <c r="J65" s="47"/>
      <c r="K65" s="48"/>
      <c r="L65" s="49"/>
      <c r="M65" s="50">
        <f>M64-((G65+I65)*data!$B$22+(H65+J65)*data!$B$23)/100+L65</f>
        <v>50.039999999999992</v>
      </c>
      <c r="N65" s="51">
        <f>WEEKDAY($A65,2)</f>
        <v>1</v>
      </c>
      <c r="O65" s="52"/>
      <c r="P65" s="41"/>
      <c r="Q65" s="53"/>
      <c r="R65" s="41"/>
      <c r="S65" s="31"/>
      <c r="T65" s="31"/>
      <c r="U65" s="31"/>
      <c r="V65" s="31"/>
      <c r="W65" s="31"/>
      <c r="X65" s="31"/>
      <c r="Y65" s="31"/>
      <c r="Z65" s="31"/>
    </row>
    <row r="66" spans="1:26" s="43" customFormat="1" ht="11.25" x14ac:dyDescent="0.2">
      <c r="A66" s="164"/>
      <c r="B66" s="170"/>
      <c r="C66" s="170"/>
      <c r="D66" s="171"/>
      <c r="E66" s="31"/>
      <c r="F66" s="44">
        <f t="shared" si="0"/>
        <v>58440</v>
      </c>
      <c r="G66" s="45"/>
      <c r="H66" s="45"/>
      <c r="I66" s="46"/>
      <c r="J66" s="47"/>
      <c r="K66" s="48"/>
      <c r="L66" s="49"/>
      <c r="M66" s="50">
        <f>M65-((G66+I66)*data!$B$22+(H66+J66)*data!$B$23)/100+L66</f>
        <v>50.039999999999992</v>
      </c>
      <c r="N66" s="51">
        <f>WEEKDAY($A65,2)</f>
        <v>1</v>
      </c>
      <c r="O66" s="52"/>
      <c r="P66" s="41"/>
      <c r="Q66" s="53"/>
      <c r="R66" s="41"/>
      <c r="S66" s="31"/>
      <c r="T66" s="31"/>
      <c r="U66" s="31"/>
      <c r="V66" s="31"/>
      <c r="W66" s="31"/>
      <c r="X66" s="31"/>
      <c r="Y66" s="31"/>
      <c r="Z66" s="31"/>
    </row>
    <row r="67" spans="1:26" s="43" customFormat="1" ht="11.25" x14ac:dyDescent="0.2">
      <c r="A67" s="164">
        <f>IF(MONTH(A63+2)=MONTH($L$1),A63+2," ")</f>
        <v>41212</v>
      </c>
      <c r="B67" s="165"/>
      <c r="C67" s="165"/>
      <c r="D67" s="166"/>
      <c r="E67" s="31"/>
      <c r="F67" s="44">
        <f t="shared" si="0"/>
        <v>58440</v>
      </c>
      <c r="G67" s="45"/>
      <c r="H67" s="45"/>
      <c r="I67" s="46"/>
      <c r="J67" s="47"/>
      <c r="K67" s="48"/>
      <c r="L67" s="49"/>
      <c r="M67" s="50">
        <f>M66-((G67+I67)*data!$B$22+(H67+J67)*data!$B$23)/100+L67</f>
        <v>50.039999999999992</v>
      </c>
      <c r="N67" s="51">
        <f>WEEKDAY($A67,2)</f>
        <v>2</v>
      </c>
      <c r="O67" s="52"/>
      <c r="P67" s="41"/>
      <c r="Q67" s="53"/>
      <c r="R67" s="41"/>
      <c r="S67" s="31"/>
      <c r="T67" s="31"/>
      <c r="U67" s="31"/>
      <c r="V67" s="31"/>
      <c r="W67" s="31"/>
      <c r="X67" s="31"/>
      <c r="Y67" s="31"/>
      <c r="Z67" s="31"/>
    </row>
    <row r="68" spans="1:26" s="43" customFormat="1" ht="11.25" x14ac:dyDescent="0.2">
      <c r="A68" s="164"/>
      <c r="B68" s="170"/>
      <c r="C68" s="170"/>
      <c r="D68" s="171"/>
      <c r="E68" s="31"/>
      <c r="F68" s="44">
        <f t="shared" si="0"/>
        <v>58440</v>
      </c>
      <c r="G68" s="45"/>
      <c r="H68" s="45"/>
      <c r="I68" s="46"/>
      <c r="J68" s="47"/>
      <c r="K68" s="48"/>
      <c r="L68" s="49"/>
      <c r="M68" s="50">
        <f>M67-((G68+I68)*data!$B$22+(H68+J68)*data!$B$23)/100+L68</f>
        <v>50.039999999999992</v>
      </c>
      <c r="N68" s="51">
        <f>WEEKDAY($A67,2)</f>
        <v>2</v>
      </c>
      <c r="O68" s="52"/>
      <c r="P68" s="41"/>
      <c r="Q68" s="53"/>
      <c r="R68" s="41"/>
      <c r="S68" s="31"/>
      <c r="T68" s="31"/>
      <c r="U68" s="31"/>
      <c r="V68" s="31"/>
      <c r="W68" s="31"/>
      <c r="X68" s="31"/>
      <c r="Y68" s="31"/>
      <c r="Z68" s="31"/>
    </row>
    <row r="69" spans="1:26" s="43" customFormat="1" ht="11.25" x14ac:dyDescent="0.2">
      <c r="A69" s="164">
        <f>IF(MONTH(A63+3)=MONTH($L$1),A63+3," ")</f>
        <v>41213</v>
      </c>
      <c r="B69" s="170"/>
      <c r="C69" s="170"/>
      <c r="D69" s="171"/>
      <c r="E69" s="31"/>
      <c r="F69" s="44">
        <f t="shared" si="0"/>
        <v>58440</v>
      </c>
      <c r="G69" s="45"/>
      <c r="H69" s="45"/>
      <c r="I69" s="46"/>
      <c r="J69" s="47"/>
      <c r="K69" s="48"/>
      <c r="L69" s="49"/>
      <c r="M69" s="50">
        <f>M68-((G69+I69)*data!$B$22+(H69+J69)*data!$B$23)/100+L69</f>
        <v>50.039999999999992</v>
      </c>
      <c r="N69" s="51">
        <f>WEEKDAY($A69,2)</f>
        <v>3</v>
      </c>
      <c r="O69" s="52"/>
      <c r="P69" s="41"/>
      <c r="Q69" s="53"/>
      <c r="R69" s="41"/>
      <c r="S69" s="31"/>
      <c r="T69" s="31"/>
      <c r="U69" s="31"/>
      <c r="V69" s="31"/>
      <c r="W69" s="31"/>
      <c r="X69" s="31"/>
      <c r="Y69" s="31"/>
      <c r="Z69" s="31"/>
    </row>
    <row r="70" spans="1:26" s="43" customFormat="1" ht="11.25" x14ac:dyDescent="0.2">
      <c r="A70" s="176"/>
      <c r="B70" s="177"/>
      <c r="C70" s="177"/>
      <c r="D70" s="178"/>
      <c r="E70" s="31"/>
      <c r="F70" s="54">
        <f t="shared" si="0"/>
        <v>58440</v>
      </c>
      <c r="G70" s="55"/>
      <c r="H70" s="55"/>
      <c r="I70" s="56"/>
      <c r="J70" s="57"/>
      <c r="K70" s="48"/>
      <c r="L70" s="58"/>
      <c r="M70" s="59">
        <f>M69-((G70+I70)*data!$B$22+(H70+J70)*data!$B$23)/100+L70</f>
        <v>50.039999999999992</v>
      </c>
      <c r="N70" s="60">
        <f>WEEKDAY($A69,2)</f>
        <v>3</v>
      </c>
      <c r="O70" s="61"/>
      <c r="P70" s="41"/>
      <c r="Q70" s="62"/>
      <c r="R70" s="41"/>
      <c r="S70" s="31"/>
      <c r="T70" s="31"/>
      <c r="U70" s="31"/>
      <c r="V70" s="31"/>
      <c r="W70" s="31"/>
      <c r="X70" s="31"/>
      <c r="Y70" s="31"/>
      <c r="Z70" s="31"/>
    </row>
    <row r="71" spans="1:26" s="43" customFormat="1" ht="11.25" x14ac:dyDescent="0.2">
      <c r="A71" s="63"/>
      <c r="B71" s="63"/>
      <c r="C71" s="63"/>
      <c r="D71" s="31"/>
      <c r="E71" s="31"/>
      <c r="F71" s="64"/>
      <c r="G71" s="64"/>
      <c r="H71" s="64"/>
      <c r="I71" s="64"/>
      <c r="J71" s="64"/>
      <c r="K71" s="31"/>
      <c r="L71" s="65"/>
      <c r="M71" s="65"/>
      <c r="N71" s="31"/>
      <c r="O71" s="31"/>
      <c r="P71" s="31"/>
      <c r="Q71" s="64"/>
      <c r="R71" s="31"/>
      <c r="S71" s="31"/>
      <c r="T71" s="31"/>
      <c r="U71" s="31"/>
      <c r="V71" s="31"/>
      <c r="W71" s="31"/>
      <c r="X71" s="31"/>
      <c r="Y71" s="31"/>
      <c r="Z71" s="31"/>
    </row>
    <row r="72" spans="1:26" s="43" customFormat="1" ht="11.25" x14ac:dyDescent="0.2">
      <c r="A72" s="182" t="s">
        <v>33</v>
      </c>
      <c r="B72" s="183"/>
      <c r="C72" s="66" t="s">
        <v>34</v>
      </c>
      <c r="D72" s="67">
        <f>F9</f>
        <v>58440</v>
      </c>
      <c r="E72" s="31"/>
      <c r="F72" s="186" t="s">
        <v>35</v>
      </c>
      <c r="G72" s="187"/>
      <c r="H72" s="187"/>
      <c r="I72" s="188"/>
      <c r="J72" s="68"/>
      <c r="K72" s="69"/>
      <c r="L72" s="66" t="s">
        <v>36</v>
      </c>
      <c r="M72" s="67">
        <f>M70</f>
        <v>50.039999999999992</v>
      </c>
      <c r="N72" s="31"/>
      <c r="O72" s="31"/>
      <c r="P72" s="31"/>
      <c r="Q72" s="122">
        <f>SUM(Q9:Q70)</f>
        <v>0</v>
      </c>
      <c r="R72" s="70" t="s">
        <v>37</v>
      </c>
      <c r="S72" s="31"/>
      <c r="T72" s="31"/>
      <c r="U72" s="31"/>
      <c r="V72" s="31"/>
      <c r="W72" s="31"/>
      <c r="X72" s="31"/>
      <c r="Y72" s="31"/>
      <c r="Z72" s="31"/>
    </row>
    <row r="73" spans="1:26" s="43" customFormat="1" ht="11.25" x14ac:dyDescent="0.2">
      <c r="A73" s="184"/>
      <c r="B73" s="185"/>
      <c r="C73" s="71" t="s">
        <v>38</v>
      </c>
      <c r="D73" s="72">
        <f>F70+G70+H70+I70+J70</f>
        <v>58440</v>
      </c>
      <c r="E73" s="31"/>
      <c r="F73" s="189" t="s">
        <v>39</v>
      </c>
      <c r="G73" s="190"/>
      <c r="H73" s="190"/>
      <c r="I73" s="191"/>
      <c r="J73" s="68"/>
      <c r="K73" s="69"/>
      <c r="L73" s="66" t="s">
        <v>40</v>
      </c>
      <c r="M73" s="116"/>
      <c r="N73" s="31"/>
      <c r="O73" s="31"/>
      <c r="P73" s="31"/>
      <c r="Q73" s="123">
        <f>taxa*Q72</f>
        <v>0</v>
      </c>
      <c r="R73" s="73" t="s">
        <v>76</v>
      </c>
      <c r="S73" s="31"/>
      <c r="T73" s="31"/>
      <c r="U73" s="31"/>
      <c r="V73" s="31"/>
      <c r="W73" s="31"/>
      <c r="X73" s="31"/>
      <c r="Y73" s="31"/>
      <c r="Z73" s="31"/>
    </row>
    <row r="74" spans="1:26" s="43" customFormat="1" ht="11.25" x14ac:dyDescent="0.2">
      <c r="A74" s="195" t="s">
        <v>41</v>
      </c>
      <c r="B74" s="196"/>
      <c r="C74" s="66" t="s">
        <v>42</v>
      </c>
      <c r="D74" s="67">
        <f>SUM(G9:G70)</f>
        <v>0</v>
      </c>
      <c r="E74" s="31"/>
      <c r="F74" s="192"/>
      <c r="G74" s="193"/>
      <c r="H74" s="193"/>
      <c r="I74" s="194"/>
      <c r="J74" s="74"/>
      <c r="K74" s="75"/>
      <c r="L74" s="76" t="s">
        <v>36</v>
      </c>
      <c r="M74" s="117"/>
      <c r="N74" s="31"/>
      <c r="O74" s="31"/>
      <c r="P74" s="31"/>
      <c r="Q74" s="77"/>
      <c r="R74" s="78"/>
      <c r="S74" s="31"/>
      <c r="T74" s="31"/>
      <c r="U74" s="31"/>
      <c r="V74" s="31"/>
      <c r="W74" s="31"/>
      <c r="X74" s="31"/>
      <c r="Y74" s="31"/>
      <c r="Z74" s="31"/>
    </row>
    <row r="75" spans="1:26" s="43" customFormat="1" ht="11.25" x14ac:dyDescent="0.2">
      <c r="A75" s="197"/>
      <c r="B75" s="198"/>
      <c r="C75" s="79" t="s">
        <v>43</v>
      </c>
      <c r="D75" s="80">
        <f>SUM(H9:H70)</f>
        <v>0</v>
      </c>
      <c r="E75" s="31"/>
      <c r="F75" s="199" t="s">
        <v>44</v>
      </c>
      <c r="G75" s="200"/>
      <c r="H75" s="200"/>
      <c r="I75" s="200"/>
      <c r="J75" s="200"/>
      <c r="K75" s="200"/>
      <c r="L75" s="201"/>
      <c r="M75" s="118"/>
      <c r="N75" s="31"/>
      <c r="O75" s="31"/>
      <c r="P75" s="31"/>
      <c r="Q75" s="122" t="e">
        <f>#REF!+Q72</f>
        <v>#REF!</v>
      </c>
      <c r="R75" s="70" t="s">
        <v>45</v>
      </c>
      <c r="S75" s="31"/>
      <c r="T75" s="31"/>
      <c r="U75" s="31"/>
      <c r="V75" s="31"/>
      <c r="W75" s="31"/>
      <c r="X75" s="31"/>
      <c r="Y75" s="31"/>
      <c r="Z75" s="31"/>
    </row>
    <row r="76" spans="1:26" s="43" customFormat="1" ht="11.25" x14ac:dyDescent="0.2">
      <c r="A76" s="81"/>
      <c r="B76" s="82"/>
      <c r="C76" s="83" t="s">
        <v>46</v>
      </c>
      <c r="D76" s="84">
        <f>SUM(I9:I70)</f>
        <v>0</v>
      </c>
      <c r="E76" s="31"/>
      <c r="F76" s="202" t="s">
        <v>47</v>
      </c>
      <c r="G76" s="203"/>
      <c r="H76" s="203"/>
      <c r="I76" s="204"/>
      <c r="J76" s="205" t="str">
        <f>data!$B$18</f>
        <v>Nafta</v>
      </c>
      <c r="K76" s="206"/>
      <c r="L76" s="206"/>
      <c r="M76" s="207"/>
      <c r="N76" s="31"/>
      <c r="O76" s="31"/>
      <c r="P76" s="31"/>
      <c r="Q76" s="124" t="e">
        <f>IF(Q75&gt;5000,IF(Q72&gt;(Q75-5000),(Q75-5000)*taxa,Q72*taxa),0)</f>
        <v>#REF!</v>
      </c>
      <c r="R76" s="85" t="s">
        <v>77</v>
      </c>
      <c r="S76" s="31"/>
      <c r="T76" s="31"/>
      <c r="U76" s="31"/>
      <c r="V76" s="31"/>
      <c r="W76" s="31"/>
      <c r="X76" s="31"/>
      <c r="Y76" s="31"/>
      <c r="Z76" s="31"/>
    </row>
    <row r="77" spans="1:26" s="43" customFormat="1" ht="11.25" x14ac:dyDescent="0.2">
      <c r="A77" s="81"/>
      <c r="B77" s="82"/>
      <c r="C77" s="83" t="s">
        <v>48</v>
      </c>
      <c r="D77" s="84">
        <f>SUM(J9:J70)</f>
        <v>0</v>
      </c>
      <c r="E77" s="31"/>
      <c r="F77" s="179" t="s">
        <v>74</v>
      </c>
      <c r="G77" s="180"/>
      <c r="H77" s="180"/>
      <c r="I77" s="180"/>
      <c r="J77" s="180"/>
      <c r="K77" s="180"/>
      <c r="L77" s="181"/>
      <c r="M77" s="120">
        <f>SUM(O9:O70)</f>
        <v>0</v>
      </c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s="43" customFormat="1" ht="11.25" x14ac:dyDescent="0.2">
      <c r="A78" s="81"/>
      <c r="B78" s="82"/>
      <c r="C78" s="86" t="s">
        <v>49</v>
      </c>
      <c r="D78" s="121">
        <f>D76+D77</f>
        <v>0</v>
      </c>
      <c r="E78" s="31"/>
      <c r="F78" s="179" t="s">
        <v>75</v>
      </c>
      <c r="G78" s="180"/>
      <c r="H78" s="180"/>
      <c r="I78" s="180"/>
      <c r="J78" s="180"/>
      <c r="K78" s="180"/>
      <c r="L78" s="181"/>
      <c r="M78" s="119"/>
      <c r="N78" s="31"/>
      <c r="O78" s="31"/>
      <c r="P78" s="31"/>
      <c r="Q78" s="64"/>
      <c r="R78" s="31"/>
      <c r="S78" s="31"/>
      <c r="T78" s="31"/>
      <c r="U78" s="31"/>
      <c r="V78" s="31"/>
      <c r="W78" s="31"/>
      <c r="X78" s="31"/>
      <c r="Y78" s="31"/>
      <c r="Z78" s="31"/>
    </row>
    <row r="79" spans="1:26" s="43" customFormat="1" ht="11.25" x14ac:dyDescent="0.2">
      <c r="A79" s="87"/>
      <c r="B79" s="88"/>
      <c r="C79" s="71" t="s">
        <v>50</v>
      </c>
      <c r="D79" s="72">
        <f>SUM(D74:D77)</f>
        <v>0</v>
      </c>
      <c r="E79" s="31"/>
      <c r="F79" s="179" t="s">
        <v>51</v>
      </c>
      <c r="G79" s="180"/>
      <c r="H79" s="180"/>
      <c r="I79" s="180"/>
      <c r="J79" s="180"/>
      <c r="K79" s="180"/>
      <c r="L79" s="181"/>
      <c r="M79" s="120">
        <f>SUM(L9:L70)</f>
        <v>0</v>
      </c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x14ac:dyDescent="0.25">
      <c r="A80" s="20"/>
      <c r="B80" s="20"/>
      <c r="C80" s="20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2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x14ac:dyDescent="0.25">
      <c r="A81" s="89" t="s">
        <v>52</v>
      </c>
      <c r="B81" s="90"/>
      <c r="C81" s="90"/>
      <c r="D81" s="91"/>
      <c r="E81" s="13"/>
      <c r="F81" s="92" t="s">
        <v>53</v>
      </c>
      <c r="G81" s="93"/>
      <c r="H81" s="93"/>
      <c r="I81" s="93"/>
      <c r="J81" s="93"/>
      <c r="K81" s="93"/>
      <c r="L81" s="93"/>
      <c r="M81" s="91"/>
      <c r="N81" s="2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x14ac:dyDescent="0.25">
      <c r="A82" s="94" t="s">
        <v>54</v>
      </c>
      <c r="B82" s="95"/>
      <c r="C82" s="95"/>
      <c r="D82" s="96"/>
      <c r="E82" s="13"/>
      <c r="F82" s="94" t="s">
        <v>54</v>
      </c>
      <c r="G82" s="97"/>
      <c r="H82" s="97"/>
      <c r="I82" s="97"/>
      <c r="J82" s="97"/>
      <c r="K82" s="97"/>
      <c r="L82" s="97"/>
      <c r="M82" s="96"/>
      <c r="N82" s="2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x14ac:dyDescent="0.25">
      <c r="A83" s="20"/>
      <c r="B83" s="20"/>
      <c r="C83" s="20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2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x14ac:dyDescent="0.25">
      <c r="A84" s="20"/>
      <c r="B84" s="20"/>
      <c r="C84" s="20"/>
      <c r="D84" s="13"/>
      <c r="E84" s="13"/>
      <c r="F84" s="21"/>
      <c r="G84" s="21"/>
      <c r="H84" s="21"/>
      <c r="I84" s="21"/>
      <c r="J84" s="21"/>
      <c r="K84" s="13"/>
      <c r="L84" s="98"/>
      <c r="M84" s="22"/>
      <c r="N84" s="2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x14ac:dyDescent="0.25">
      <c r="A85" s="20"/>
      <c r="B85" s="20"/>
      <c r="C85" s="115">
        <f>D74+D75+D76</f>
        <v>0</v>
      </c>
      <c r="D85" s="115">
        <f>C85*0.15</f>
        <v>0</v>
      </c>
      <c r="E85" s="115"/>
      <c r="F85" s="115"/>
      <c r="G85" s="115"/>
      <c r="H85" s="115"/>
      <c r="I85" s="13"/>
      <c r="J85" s="13"/>
      <c r="K85" s="13"/>
      <c r="L85" s="99"/>
      <c r="M85" s="13"/>
      <c r="N85" s="2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x14ac:dyDescent="0.25">
      <c r="A86" s="20"/>
      <c r="B86" s="115"/>
      <c r="C86" s="115"/>
      <c r="D86" s="115"/>
      <c r="E86" s="13"/>
      <c r="F86" s="115"/>
      <c r="G86" s="13"/>
      <c r="H86" s="13"/>
      <c r="I86" s="13"/>
      <c r="J86" s="13"/>
      <c r="K86" s="13"/>
      <c r="L86" s="13"/>
      <c r="M86" s="13"/>
      <c r="N86" s="2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x14ac:dyDescent="0.25">
      <c r="A87" s="20"/>
      <c r="B87" s="20"/>
      <c r="C87" s="20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2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x14ac:dyDescent="0.25">
      <c r="A88" s="20"/>
      <c r="B88" s="20"/>
      <c r="C88" s="20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2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x14ac:dyDescent="0.25">
      <c r="A89" s="20"/>
      <c r="B89" s="20"/>
      <c r="C89" s="20"/>
      <c r="D89" s="13"/>
      <c r="E89" s="13"/>
      <c r="F89" s="21"/>
      <c r="G89" s="21"/>
      <c r="H89" s="21"/>
      <c r="I89" s="21"/>
      <c r="J89" s="21"/>
      <c r="K89" s="13"/>
      <c r="L89" s="22"/>
      <c r="M89" s="22"/>
      <c r="N89" s="2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x14ac:dyDescent="0.25">
      <c r="A90" s="20"/>
      <c r="B90" s="20"/>
      <c r="C90" s="20"/>
      <c r="D90" s="13"/>
      <c r="E90" s="13"/>
      <c r="F90" s="21"/>
      <c r="G90" s="21"/>
      <c r="H90" s="21"/>
      <c r="I90" s="21"/>
      <c r="J90" s="21"/>
      <c r="K90" s="13"/>
      <c r="L90" s="22"/>
      <c r="M90" s="22"/>
      <c r="N90" s="2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x14ac:dyDescent="0.25">
      <c r="A91" s="20"/>
      <c r="B91" s="20"/>
      <c r="C91" s="20"/>
      <c r="D91" s="13"/>
      <c r="E91" s="13"/>
      <c r="F91" s="21"/>
      <c r="G91" s="21"/>
      <c r="H91" s="21"/>
      <c r="I91" s="21"/>
      <c r="J91" s="21"/>
      <c r="K91" s="13"/>
      <c r="L91" s="22"/>
      <c r="M91" s="22"/>
      <c r="N91" s="2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x14ac:dyDescent="0.25">
      <c r="A92" s="20"/>
      <c r="B92" s="20"/>
      <c r="C92" s="20"/>
      <c r="D92" s="13"/>
      <c r="E92" s="13"/>
      <c r="F92" s="21"/>
      <c r="G92" s="21"/>
      <c r="H92" s="21"/>
      <c r="I92" s="21"/>
      <c r="J92" s="21"/>
      <c r="K92" s="13"/>
      <c r="L92" s="22"/>
      <c r="M92" s="22"/>
      <c r="N92" s="2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x14ac:dyDescent="0.25">
      <c r="A93" s="20"/>
      <c r="B93" s="20"/>
      <c r="C93" s="20"/>
      <c r="D93" s="13"/>
      <c r="E93" s="13"/>
      <c r="F93" s="21"/>
      <c r="G93" s="21"/>
      <c r="H93" s="21"/>
      <c r="I93" s="21"/>
      <c r="J93" s="21"/>
      <c r="K93" s="13"/>
      <c r="L93" s="22"/>
      <c r="M93" s="22"/>
      <c r="N93" s="2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x14ac:dyDescent="0.25">
      <c r="A94" s="20"/>
      <c r="B94" s="20"/>
      <c r="C94" s="20"/>
      <c r="D94" s="13"/>
      <c r="E94" s="13"/>
      <c r="F94" s="21"/>
      <c r="G94" s="21"/>
      <c r="H94" s="21"/>
      <c r="I94" s="21"/>
      <c r="J94" s="21"/>
      <c r="K94" s="13"/>
      <c r="L94" s="22"/>
      <c r="M94" s="22"/>
      <c r="N94" s="2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x14ac:dyDescent="0.25">
      <c r="A95" s="20"/>
      <c r="B95" s="20"/>
      <c r="C95" s="20"/>
      <c r="D95" s="13"/>
      <c r="E95" s="13"/>
      <c r="F95" s="21"/>
      <c r="G95" s="21"/>
      <c r="H95" s="21"/>
      <c r="I95" s="21"/>
      <c r="J95" s="21"/>
      <c r="K95" s="13"/>
      <c r="L95" s="22"/>
      <c r="M95" s="22"/>
      <c r="N95" s="2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x14ac:dyDescent="0.25">
      <c r="A96" s="20"/>
      <c r="B96" s="20"/>
      <c r="C96" s="20"/>
      <c r="D96" s="13"/>
      <c r="E96" s="13"/>
      <c r="F96" s="21"/>
      <c r="G96" s="21"/>
      <c r="H96" s="21"/>
      <c r="I96" s="21"/>
      <c r="J96" s="21"/>
      <c r="K96" s="13"/>
      <c r="L96" s="22"/>
      <c r="M96" s="22"/>
      <c r="N96" s="2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x14ac:dyDescent="0.25">
      <c r="A97" s="20"/>
      <c r="B97" s="20"/>
      <c r="C97" s="20"/>
      <c r="D97" s="13"/>
      <c r="E97" s="13"/>
      <c r="F97" s="21"/>
      <c r="G97" s="21"/>
      <c r="H97" s="21"/>
      <c r="I97" s="21"/>
      <c r="J97" s="21"/>
      <c r="K97" s="13"/>
      <c r="L97" s="22"/>
      <c r="M97" s="22"/>
      <c r="N97" s="2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x14ac:dyDescent="0.25">
      <c r="A98" s="20"/>
      <c r="B98" s="20"/>
      <c r="C98" s="20"/>
      <c r="D98" s="13"/>
      <c r="E98" s="13"/>
      <c r="F98" s="21"/>
      <c r="G98" s="21"/>
      <c r="H98" s="21"/>
      <c r="I98" s="21"/>
      <c r="J98" s="21"/>
      <c r="K98" s="13"/>
      <c r="L98" s="22"/>
      <c r="M98" s="22"/>
      <c r="N98" s="2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x14ac:dyDescent="0.25">
      <c r="A99" s="20"/>
      <c r="B99" s="20"/>
      <c r="C99" s="20"/>
      <c r="D99" s="13"/>
      <c r="E99" s="13"/>
      <c r="F99" s="21"/>
      <c r="G99" s="21"/>
      <c r="H99" s="21"/>
      <c r="I99" s="21"/>
      <c r="J99" s="21"/>
      <c r="K99" s="13"/>
      <c r="L99" s="22"/>
      <c r="M99" s="22"/>
      <c r="N99" s="2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x14ac:dyDescent="0.25">
      <c r="A100" s="20"/>
      <c r="B100" s="20"/>
      <c r="C100" s="20"/>
      <c r="D100" s="13"/>
      <c r="E100" s="13"/>
      <c r="F100" s="21"/>
      <c r="G100" s="21"/>
      <c r="H100" s="21"/>
      <c r="I100" s="21"/>
      <c r="J100" s="21"/>
      <c r="K100" s="13"/>
      <c r="L100" s="22"/>
      <c r="M100" s="22"/>
      <c r="N100" s="2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</sheetData>
  <mergeCells count="116">
    <mergeCell ref="A1:H1"/>
    <mergeCell ref="L1:O1"/>
    <mergeCell ref="D3:O3"/>
    <mergeCell ref="A5:A7"/>
    <mergeCell ref="B5:D7"/>
    <mergeCell ref="F5:F7"/>
    <mergeCell ref="G5:J5"/>
    <mergeCell ref="L5:L7"/>
    <mergeCell ref="M5:M7"/>
    <mergeCell ref="O5:O7"/>
    <mergeCell ref="A11:A12"/>
    <mergeCell ref="B11:D11"/>
    <mergeCell ref="B12:D12"/>
    <mergeCell ref="A13:A14"/>
    <mergeCell ref="B13:D13"/>
    <mergeCell ref="B14:D14"/>
    <mergeCell ref="Q5:Q7"/>
    <mergeCell ref="G6:H6"/>
    <mergeCell ref="I6:J6"/>
    <mergeCell ref="A9:A10"/>
    <mergeCell ref="B9:D9"/>
    <mergeCell ref="B10:D10"/>
    <mergeCell ref="A19:A20"/>
    <mergeCell ref="B19:D19"/>
    <mergeCell ref="B20:D20"/>
    <mergeCell ref="A21:A22"/>
    <mergeCell ref="B21:D21"/>
    <mergeCell ref="B22:D22"/>
    <mergeCell ref="A15:A16"/>
    <mergeCell ref="B15:D15"/>
    <mergeCell ref="B16:D16"/>
    <mergeCell ref="A17:A18"/>
    <mergeCell ref="B17:D17"/>
    <mergeCell ref="B18:D18"/>
    <mergeCell ref="A27:A28"/>
    <mergeCell ref="B27:D27"/>
    <mergeCell ref="B28:D28"/>
    <mergeCell ref="A29:A30"/>
    <mergeCell ref="B29:D29"/>
    <mergeCell ref="B30:D30"/>
    <mergeCell ref="A23:A24"/>
    <mergeCell ref="B23:D23"/>
    <mergeCell ref="B24:D24"/>
    <mergeCell ref="A25:A26"/>
    <mergeCell ref="B25:D25"/>
    <mergeCell ref="B26:D26"/>
    <mergeCell ref="A35:A36"/>
    <mergeCell ref="B35:D35"/>
    <mergeCell ref="B36:D36"/>
    <mergeCell ref="A37:A38"/>
    <mergeCell ref="B37:D37"/>
    <mergeCell ref="B38:D38"/>
    <mergeCell ref="A31:A32"/>
    <mergeCell ref="B31:D31"/>
    <mergeCell ref="B32:D32"/>
    <mergeCell ref="A33:A34"/>
    <mergeCell ref="B33:D33"/>
    <mergeCell ref="B34:D34"/>
    <mergeCell ref="A43:A44"/>
    <mergeCell ref="B43:D43"/>
    <mergeCell ref="B44:D44"/>
    <mergeCell ref="A45:A46"/>
    <mergeCell ref="B45:D45"/>
    <mergeCell ref="B46:D46"/>
    <mergeCell ref="A39:A40"/>
    <mergeCell ref="B39:D39"/>
    <mergeCell ref="B40:D40"/>
    <mergeCell ref="A41:A42"/>
    <mergeCell ref="B41:D41"/>
    <mergeCell ref="B42:D42"/>
    <mergeCell ref="A51:A52"/>
    <mergeCell ref="B51:D51"/>
    <mergeCell ref="B52:D52"/>
    <mergeCell ref="A53:A54"/>
    <mergeCell ref="B53:D53"/>
    <mergeCell ref="B54:D54"/>
    <mergeCell ref="A47:A48"/>
    <mergeCell ref="B47:D47"/>
    <mergeCell ref="B48:D48"/>
    <mergeCell ref="A49:A50"/>
    <mergeCell ref="B49:D49"/>
    <mergeCell ref="B50:D50"/>
    <mergeCell ref="A59:A60"/>
    <mergeCell ref="B59:D59"/>
    <mergeCell ref="B60:D60"/>
    <mergeCell ref="A61:A62"/>
    <mergeCell ref="B61:D61"/>
    <mergeCell ref="B62:D62"/>
    <mergeCell ref="A55:A56"/>
    <mergeCell ref="B55:D55"/>
    <mergeCell ref="B56:D56"/>
    <mergeCell ref="A57:A58"/>
    <mergeCell ref="B57:D57"/>
    <mergeCell ref="B58:D58"/>
    <mergeCell ref="A67:A68"/>
    <mergeCell ref="B67:D67"/>
    <mergeCell ref="B68:D68"/>
    <mergeCell ref="A69:A70"/>
    <mergeCell ref="B69:D69"/>
    <mergeCell ref="B70:D70"/>
    <mergeCell ref="A63:A64"/>
    <mergeCell ref="B63:D63"/>
    <mergeCell ref="B64:D64"/>
    <mergeCell ref="A65:A66"/>
    <mergeCell ref="B65:D65"/>
    <mergeCell ref="B66:D66"/>
    <mergeCell ref="F77:L77"/>
    <mergeCell ref="F78:L78"/>
    <mergeCell ref="F79:L79"/>
    <mergeCell ref="A72:B73"/>
    <mergeCell ref="F72:I72"/>
    <mergeCell ref="F73:I74"/>
    <mergeCell ref="A74:B75"/>
    <mergeCell ref="F75:L75"/>
    <mergeCell ref="F76:I76"/>
    <mergeCell ref="J76:M76"/>
  </mergeCells>
  <conditionalFormatting sqref="B9:D70">
    <cfRule type="expression" dxfId="26" priority="9" stopIfTrue="1">
      <formula>OR(N9=6,N9=7)</formula>
    </cfRule>
  </conditionalFormatting>
  <conditionalFormatting sqref="A9 A11:A70">
    <cfRule type="expression" dxfId="25" priority="8" stopIfTrue="1">
      <formula>OR(N9=6,N9=7)</formula>
    </cfRule>
  </conditionalFormatting>
  <conditionalFormatting sqref="Q61:Q70 L9:M70 O19:O22 O33:O36 O47:O50 O11:O16 O25:O30 O39:O44 O53:O58 O61:O70 Q19:Q30 Q9:Q16 Q33:Q44 Q47:Q58 F9:J70">
    <cfRule type="expression" dxfId="24" priority="7" stopIfTrue="1">
      <formula>OR($N9=6,$N9=7)</formula>
    </cfRule>
  </conditionalFormatting>
  <conditionalFormatting sqref="G9:J70">
    <cfRule type="expression" dxfId="23" priority="6" stopIfTrue="1">
      <formula>OR($N9=6,$N9=7)</formula>
    </cfRule>
  </conditionalFormatting>
  <conditionalFormatting sqref="F9">
    <cfRule type="expression" dxfId="22" priority="5" stopIfTrue="1">
      <formula>OR($N9=6,$N9=7)</formula>
    </cfRule>
  </conditionalFormatting>
  <conditionalFormatting sqref="F9">
    <cfRule type="expression" dxfId="21" priority="4" stopIfTrue="1">
      <formula>OR($N9=6,$N9=7)</formula>
    </cfRule>
  </conditionalFormatting>
  <conditionalFormatting sqref="Q19:Q30 Q9:Q16 Q33:Q44 Q47:Q58 Q61:Q70">
    <cfRule type="expression" dxfId="20" priority="3" stopIfTrue="1">
      <formula>OR($N9=6,$N9=7)</formula>
    </cfRule>
  </conditionalFormatting>
  <conditionalFormatting sqref="L9:L70">
    <cfRule type="expression" dxfId="19" priority="2" stopIfTrue="1">
      <formula>OR($N9=6,$N9=7)</formula>
    </cfRule>
  </conditionalFormatting>
  <conditionalFormatting sqref="O9:O70">
    <cfRule type="expression" dxfId="18" priority="1" stopIfTrue="1">
      <formula>OR($N9=6,$N9=7)</formula>
    </cfRule>
  </conditionalFormatting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"/>
  <sheetViews>
    <sheetView workbookViewId="0">
      <selection sqref="A1:H1"/>
    </sheetView>
  </sheetViews>
  <sheetFormatPr defaultRowHeight="15" x14ac:dyDescent="0.25"/>
  <cols>
    <col min="1" max="1" width="7.140625" style="100" customWidth="1"/>
    <col min="2" max="2" width="18" style="100" customWidth="1"/>
    <col min="3" max="3" width="13.28515625" style="100" customWidth="1"/>
    <col min="4" max="4" width="8.7109375" style="14" bestFit="1" customWidth="1"/>
    <col min="5" max="5" width="0.7109375" style="14" customWidth="1"/>
    <col min="6" max="10" width="7.7109375" style="101" customWidth="1"/>
    <col min="11" max="11" width="0.7109375" style="14" customWidth="1"/>
    <col min="12" max="12" width="8.28515625" style="102" customWidth="1"/>
    <col min="13" max="13" width="12" style="102" customWidth="1"/>
    <col min="14" max="14" width="6.85546875" style="103" hidden="1" customWidth="1"/>
    <col min="15" max="256" width="9.140625" style="14"/>
    <col min="257" max="257" width="7.140625" style="14" customWidth="1"/>
    <col min="258" max="258" width="18" style="14" customWidth="1"/>
    <col min="259" max="259" width="13.28515625" style="14" customWidth="1"/>
    <col min="260" max="260" width="8.7109375" style="14" bestFit="1" customWidth="1"/>
    <col min="261" max="261" width="0.7109375" style="14" customWidth="1"/>
    <col min="262" max="266" width="7.7109375" style="14" customWidth="1"/>
    <col min="267" max="267" width="0.7109375" style="14" customWidth="1"/>
    <col min="268" max="268" width="8.28515625" style="14" customWidth="1"/>
    <col min="269" max="269" width="12" style="14" customWidth="1"/>
    <col min="270" max="270" width="0" style="14" hidden="1" customWidth="1"/>
    <col min="271" max="512" width="9.140625" style="14"/>
    <col min="513" max="513" width="7.140625" style="14" customWidth="1"/>
    <col min="514" max="514" width="18" style="14" customWidth="1"/>
    <col min="515" max="515" width="13.28515625" style="14" customWidth="1"/>
    <col min="516" max="516" width="8.7109375" style="14" bestFit="1" customWidth="1"/>
    <col min="517" max="517" width="0.7109375" style="14" customWidth="1"/>
    <col min="518" max="522" width="7.7109375" style="14" customWidth="1"/>
    <col min="523" max="523" width="0.7109375" style="14" customWidth="1"/>
    <col min="524" max="524" width="8.28515625" style="14" customWidth="1"/>
    <col min="525" max="525" width="12" style="14" customWidth="1"/>
    <col min="526" max="526" width="0" style="14" hidden="1" customWidth="1"/>
    <col min="527" max="768" width="9.140625" style="14"/>
    <col min="769" max="769" width="7.140625" style="14" customWidth="1"/>
    <col min="770" max="770" width="18" style="14" customWidth="1"/>
    <col min="771" max="771" width="13.28515625" style="14" customWidth="1"/>
    <col min="772" max="772" width="8.7109375" style="14" bestFit="1" customWidth="1"/>
    <col min="773" max="773" width="0.7109375" style="14" customWidth="1"/>
    <col min="774" max="778" width="7.7109375" style="14" customWidth="1"/>
    <col min="779" max="779" width="0.7109375" style="14" customWidth="1"/>
    <col min="780" max="780" width="8.28515625" style="14" customWidth="1"/>
    <col min="781" max="781" width="12" style="14" customWidth="1"/>
    <col min="782" max="782" width="0" style="14" hidden="1" customWidth="1"/>
    <col min="783" max="1024" width="9.140625" style="14"/>
    <col min="1025" max="1025" width="7.140625" style="14" customWidth="1"/>
    <col min="1026" max="1026" width="18" style="14" customWidth="1"/>
    <col min="1027" max="1027" width="13.28515625" style="14" customWidth="1"/>
    <col min="1028" max="1028" width="8.7109375" style="14" bestFit="1" customWidth="1"/>
    <col min="1029" max="1029" width="0.7109375" style="14" customWidth="1"/>
    <col min="1030" max="1034" width="7.7109375" style="14" customWidth="1"/>
    <col min="1035" max="1035" width="0.7109375" style="14" customWidth="1"/>
    <col min="1036" max="1036" width="8.28515625" style="14" customWidth="1"/>
    <col min="1037" max="1037" width="12" style="14" customWidth="1"/>
    <col min="1038" max="1038" width="0" style="14" hidden="1" customWidth="1"/>
    <col min="1039" max="1280" width="9.140625" style="14"/>
    <col min="1281" max="1281" width="7.140625" style="14" customWidth="1"/>
    <col min="1282" max="1282" width="18" style="14" customWidth="1"/>
    <col min="1283" max="1283" width="13.28515625" style="14" customWidth="1"/>
    <col min="1284" max="1284" width="8.7109375" style="14" bestFit="1" customWidth="1"/>
    <col min="1285" max="1285" width="0.7109375" style="14" customWidth="1"/>
    <col min="1286" max="1290" width="7.7109375" style="14" customWidth="1"/>
    <col min="1291" max="1291" width="0.7109375" style="14" customWidth="1"/>
    <col min="1292" max="1292" width="8.28515625" style="14" customWidth="1"/>
    <col min="1293" max="1293" width="12" style="14" customWidth="1"/>
    <col min="1294" max="1294" width="0" style="14" hidden="1" customWidth="1"/>
    <col min="1295" max="1536" width="9.140625" style="14"/>
    <col min="1537" max="1537" width="7.140625" style="14" customWidth="1"/>
    <col min="1538" max="1538" width="18" style="14" customWidth="1"/>
    <col min="1539" max="1539" width="13.28515625" style="14" customWidth="1"/>
    <col min="1540" max="1540" width="8.7109375" style="14" bestFit="1" customWidth="1"/>
    <col min="1541" max="1541" width="0.7109375" style="14" customWidth="1"/>
    <col min="1542" max="1546" width="7.7109375" style="14" customWidth="1"/>
    <col min="1547" max="1547" width="0.7109375" style="14" customWidth="1"/>
    <col min="1548" max="1548" width="8.28515625" style="14" customWidth="1"/>
    <col min="1549" max="1549" width="12" style="14" customWidth="1"/>
    <col min="1550" max="1550" width="0" style="14" hidden="1" customWidth="1"/>
    <col min="1551" max="1792" width="9.140625" style="14"/>
    <col min="1793" max="1793" width="7.140625" style="14" customWidth="1"/>
    <col min="1794" max="1794" width="18" style="14" customWidth="1"/>
    <col min="1795" max="1795" width="13.28515625" style="14" customWidth="1"/>
    <col min="1796" max="1796" width="8.7109375" style="14" bestFit="1" customWidth="1"/>
    <col min="1797" max="1797" width="0.7109375" style="14" customWidth="1"/>
    <col min="1798" max="1802" width="7.7109375" style="14" customWidth="1"/>
    <col min="1803" max="1803" width="0.7109375" style="14" customWidth="1"/>
    <col min="1804" max="1804" width="8.28515625" style="14" customWidth="1"/>
    <col min="1805" max="1805" width="12" style="14" customWidth="1"/>
    <col min="1806" max="1806" width="0" style="14" hidden="1" customWidth="1"/>
    <col min="1807" max="2048" width="9.140625" style="14"/>
    <col min="2049" max="2049" width="7.140625" style="14" customWidth="1"/>
    <col min="2050" max="2050" width="18" style="14" customWidth="1"/>
    <col min="2051" max="2051" width="13.28515625" style="14" customWidth="1"/>
    <col min="2052" max="2052" width="8.7109375" style="14" bestFit="1" customWidth="1"/>
    <col min="2053" max="2053" width="0.7109375" style="14" customWidth="1"/>
    <col min="2054" max="2058" width="7.7109375" style="14" customWidth="1"/>
    <col min="2059" max="2059" width="0.7109375" style="14" customWidth="1"/>
    <col min="2060" max="2060" width="8.28515625" style="14" customWidth="1"/>
    <col min="2061" max="2061" width="12" style="14" customWidth="1"/>
    <col min="2062" max="2062" width="0" style="14" hidden="1" customWidth="1"/>
    <col min="2063" max="2304" width="9.140625" style="14"/>
    <col min="2305" max="2305" width="7.140625" style="14" customWidth="1"/>
    <col min="2306" max="2306" width="18" style="14" customWidth="1"/>
    <col min="2307" max="2307" width="13.28515625" style="14" customWidth="1"/>
    <col min="2308" max="2308" width="8.7109375" style="14" bestFit="1" customWidth="1"/>
    <col min="2309" max="2309" width="0.7109375" style="14" customWidth="1"/>
    <col min="2310" max="2314" width="7.7109375" style="14" customWidth="1"/>
    <col min="2315" max="2315" width="0.7109375" style="14" customWidth="1"/>
    <col min="2316" max="2316" width="8.28515625" style="14" customWidth="1"/>
    <col min="2317" max="2317" width="12" style="14" customWidth="1"/>
    <col min="2318" max="2318" width="0" style="14" hidden="1" customWidth="1"/>
    <col min="2319" max="2560" width="9.140625" style="14"/>
    <col min="2561" max="2561" width="7.140625" style="14" customWidth="1"/>
    <col min="2562" max="2562" width="18" style="14" customWidth="1"/>
    <col min="2563" max="2563" width="13.28515625" style="14" customWidth="1"/>
    <col min="2564" max="2564" width="8.7109375" style="14" bestFit="1" customWidth="1"/>
    <col min="2565" max="2565" width="0.7109375" style="14" customWidth="1"/>
    <col min="2566" max="2570" width="7.7109375" style="14" customWidth="1"/>
    <col min="2571" max="2571" width="0.7109375" style="14" customWidth="1"/>
    <col min="2572" max="2572" width="8.28515625" style="14" customWidth="1"/>
    <col min="2573" max="2573" width="12" style="14" customWidth="1"/>
    <col min="2574" max="2574" width="0" style="14" hidden="1" customWidth="1"/>
    <col min="2575" max="2816" width="9.140625" style="14"/>
    <col min="2817" max="2817" width="7.140625" style="14" customWidth="1"/>
    <col min="2818" max="2818" width="18" style="14" customWidth="1"/>
    <col min="2819" max="2819" width="13.28515625" style="14" customWidth="1"/>
    <col min="2820" max="2820" width="8.7109375" style="14" bestFit="1" customWidth="1"/>
    <col min="2821" max="2821" width="0.7109375" style="14" customWidth="1"/>
    <col min="2822" max="2826" width="7.7109375" style="14" customWidth="1"/>
    <col min="2827" max="2827" width="0.7109375" style="14" customWidth="1"/>
    <col min="2828" max="2828" width="8.28515625" style="14" customWidth="1"/>
    <col min="2829" max="2829" width="12" style="14" customWidth="1"/>
    <col min="2830" max="2830" width="0" style="14" hidden="1" customWidth="1"/>
    <col min="2831" max="3072" width="9.140625" style="14"/>
    <col min="3073" max="3073" width="7.140625" style="14" customWidth="1"/>
    <col min="3074" max="3074" width="18" style="14" customWidth="1"/>
    <col min="3075" max="3075" width="13.28515625" style="14" customWidth="1"/>
    <col min="3076" max="3076" width="8.7109375" style="14" bestFit="1" customWidth="1"/>
    <col min="3077" max="3077" width="0.7109375" style="14" customWidth="1"/>
    <col min="3078" max="3082" width="7.7109375" style="14" customWidth="1"/>
    <col min="3083" max="3083" width="0.7109375" style="14" customWidth="1"/>
    <col min="3084" max="3084" width="8.28515625" style="14" customWidth="1"/>
    <col min="3085" max="3085" width="12" style="14" customWidth="1"/>
    <col min="3086" max="3086" width="0" style="14" hidden="1" customWidth="1"/>
    <col min="3087" max="3328" width="9.140625" style="14"/>
    <col min="3329" max="3329" width="7.140625" style="14" customWidth="1"/>
    <col min="3330" max="3330" width="18" style="14" customWidth="1"/>
    <col min="3331" max="3331" width="13.28515625" style="14" customWidth="1"/>
    <col min="3332" max="3332" width="8.7109375" style="14" bestFit="1" customWidth="1"/>
    <col min="3333" max="3333" width="0.7109375" style="14" customWidth="1"/>
    <col min="3334" max="3338" width="7.7109375" style="14" customWidth="1"/>
    <col min="3339" max="3339" width="0.7109375" style="14" customWidth="1"/>
    <col min="3340" max="3340" width="8.28515625" style="14" customWidth="1"/>
    <col min="3341" max="3341" width="12" style="14" customWidth="1"/>
    <col min="3342" max="3342" width="0" style="14" hidden="1" customWidth="1"/>
    <col min="3343" max="3584" width="9.140625" style="14"/>
    <col min="3585" max="3585" width="7.140625" style="14" customWidth="1"/>
    <col min="3586" max="3586" width="18" style="14" customWidth="1"/>
    <col min="3587" max="3587" width="13.28515625" style="14" customWidth="1"/>
    <col min="3588" max="3588" width="8.7109375" style="14" bestFit="1" customWidth="1"/>
    <col min="3589" max="3589" width="0.7109375" style="14" customWidth="1"/>
    <col min="3590" max="3594" width="7.7109375" style="14" customWidth="1"/>
    <col min="3595" max="3595" width="0.7109375" style="14" customWidth="1"/>
    <col min="3596" max="3596" width="8.28515625" style="14" customWidth="1"/>
    <col min="3597" max="3597" width="12" style="14" customWidth="1"/>
    <col min="3598" max="3598" width="0" style="14" hidden="1" customWidth="1"/>
    <col min="3599" max="3840" width="9.140625" style="14"/>
    <col min="3841" max="3841" width="7.140625" style="14" customWidth="1"/>
    <col min="3842" max="3842" width="18" style="14" customWidth="1"/>
    <col min="3843" max="3843" width="13.28515625" style="14" customWidth="1"/>
    <col min="3844" max="3844" width="8.7109375" style="14" bestFit="1" customWidth="1"/>
    <col min="3845" max="3845" width="0.7109375" style="14" customWidth="1"/>
    <col min="3846" max="3850" width="7.7109375" style="14" customWidth="1"/>
    <col min="3851" max="3851" width="0.7109375" style="14" customWidth="1"/>
    <col min="3852" max="3852" width="8.28515625" style="14" customWidth="1"/>
    <col min="3853" max="3853" width="12" style="14" customWidth="1"/>
    <col min="3854" max="3854" width="0" style="14" hidden="1" customWidth="1"/>
    <col min="3855" max="4096" width="9.140625" style="14"/>
    <col min="4097" max="4097" width="7.140625" style="14" customWidth="1"/>
    <col min="4098" max="4098" width="18" style="14" customWidth="1"/>
    <col min="4099" max="4099" width="13.28515625" style="14" customWidth="1"/>
    <col min="4100" max="4100" width="8.7109375" style="14" bestFit="1" customWidth="1"/>
    <col min="4101" max="4101" width="0.7109375" style="14" customWidth="1"/>
    <col min="4102" max="4106" width="7.7109375" style="14" customWidth="1"/>
    <col min="4107" max="4107" width="0.7109375" style="14" customWidth="1"/>
    <col min="4108" max="4108" width="8.28515625" style="14" customWidth="1"/>
    <col min="4109" max="4109" width="12" style="14" customWidth="1"/>
    <col min="4110" max="4110" width="0" style="14" hidden="1" customWidth="1"/>
    <col min="4111" max="4352" width="9.140625" style="14"/>
    <col min="4353" max="4353" width="7.140625" style="14" customWidth="1"/>
    <col min="4354" max="4354" width="18" style="14" customWidth="1"/>
    <col min="4355" max="4355" width="13.28515625" style="14" customWidth="1"/>
    <col min="4356" max="4356" width="8.7109375" style="14" bestFit="1" customWidth="1"/>
    <col min="4357" max="4357" width="0.7109375" style="14" customWidth="1"/>
    <col min="4358" max="4362" width="7.7109375" style="14" customWidth="1"/>
    <col min="4363" max="4363" width="0.7109375" style="14" customWidth="1"/>
    <col min="4364" max="4364" width="8.28515625" style="14" customWidth="1"/>
    <col min="4365" max="4365" width="12" style="14" customWidth="1"/>
    <col min="4366" max="4366" width="0" style="14" hidden="1" customWidth="1"/>
    <col min="4367" max="4608" width="9.140625" style="14"/>
    <col min="4609" max="4609" width="7.140625" style="14" customWidth="1"/>
    <col min="4610" max="4610" width="18" style="14" customWidth="1"/>
    <col min="4611" max="4611" width="13.28515625" style="14" customWidth="1"/>
    <col min="4612" max="4612" width="8.7109375" style="14" bestFit="1" customWidth="1"/>
    <col min="4613" max="4613" width="0.7109375" style="14" customWidth="1"/>
    <col min="4614" max="4618" width="7.7109375" style="14" customWidth="1"/>
    <col min="4619" max="4619" width="0.7109375" style="14" customWidth="1"/>
    <col min="4620" max="4620" width="8.28515625" style="14" customWidth="1"/>
    <col min="4621" max="4621" width="12" style="14" customWidth="1"/>
    <col min="4622" max="4622" width="0" style="14" hidden="1" customWidth="1"/>
    <col min="4623" max="4864" width="9.140625" style="14"/>
    <col min="4865" max="4865" width="7.140625" style="14" customWidth="1"/>
    <col min="4866" max="4866" width="18" style="14" customWidth="1"/>
    <col min="4867" max="4867" width="13.28515625" style="14" customWidth="1"/>
    <col min="4868" max="4868" width="8.7109375" style="14" bestFit="1" customWidth="1"/>
    <col min="4869" max="4869" width="0.7109375" style="14" customWidth="1"/>
    <col min="4870" max="4874" width="7.7109375" style="14" customWidth="1"/>
    <col min="4875" max="4875" width="0.7109375" style="14" customWidth="1"/>
    <col min="4876" max="4876" width="8.28515625" style="14" customWidth="1"/>
    <col min="4877" max="4877" width="12" style="14" customWidth="1"/>
    <col min="4878" max="4878" width="0" style="14" hidden="1" customWidth="1"/>
    <col min="4879" max="5120" width="9.140625" style="14"/>
    <col min="5121" max="5121" width="7.140625" style="14" customWidth="1"/>
    <col min="5122" max="5122" width="18" style="14" customWidth="1"/>
    <col min="5123" max="5123" width="13.28515625" style="14" customWidth="1"/>
    <col min="5124" max="5124" width="8.7109375" style="14" bestFit="1" customWidth="1"/>
    <col min="5125" max="5125" width="0.7109375" style="14" customWidth="1"/>
    <col min="5126" max="5130" width="7.7109375" style="14" customWidth="1"/>
    <col min="5131" max="5131" width="0.7109375" style="14" customWidth="1"/>
    <col min="5132" max="5132" width="8.28515625" style="14" customWidth="1"/>
    <col min="5133" max="5133" width="12" style="14" customWidth="1"/>
    <col min="5134" max="5134" width="0" style="14" hidden="1" customWidth="1"/>
    <col min="5135" max="5376" width="9.140625" style="14"/>
    <col min="5377" max="5377" width="7.140625" style="14" customWidth="1"/>
    <col min="5378" max="5378" width="18" style="14" customWidth="1"/>
    <col min="5379" max="5379" width="13.28515625" style="14" customWidth="1"/>
    <col min="5380" max="5380" width="8.7109375" style="14" bestFit="1" customWidth="1"/>
    <col min="5381" max="5381" width="0.7109375" style="14" customWidth="1"/>
    <col min="5382" max="5386" width="7.7109375" style="14" customWidth="1"/>
    <col min="5387" max="5387" width="0.7109375" style="14" customWidth="1"/>
    <col min="5388" max="5388" width="8.28515625" style="14" customWidth="1"/>
    <col min="5389" max="5389" width="12" style="14" customWidth="1"/>
    <col min="5390" max="5390" width="0" style="14" hidden="1" customWidth="1"/>
    <col min="5391" max="5632" width="9.140625" style="14"/>
    <col min="5633" max="5633" width="7.140625" style="14" customWidth="1"/>
    <col min="5634" max="5634" width="18" style="14" customWidth="1"/>
    <col min="5635" max="5635" width="13.28515625" style="14" customWidth="1"/>
    <col min="5636" max="5636" width="8.7109375" style="14" bestFit="1" customWidth="1"/>
    <col min="5637" max="5637" width="0.7109375" style="14" customWidth="1"/>
    <col min="5638" max="5642" width="7.7109375" style="14" customWidth="1"/>
    <col min="5643" max="5643" width="0.7109375" style="14" customWidth="1"/>
    <col min="5644" max="5644" width="8.28515625" style="14" customWidth="1"/>
    <col min="5645" max="5645" width="12" style="14" customWidth="1"/>
    <col min="5646" max="5646" width="0" style="14" hidden="1" customWidth="1"/>
    <col min="5647" max="5888" width="9.140625" style="14"/>
    <col min="5889" max="5889" width="7.140625" style="14" customWidth="1"/>
    <col min="5890" max="5890" width="18" style="14" customWidth="1"/>
    <col min="5891" max="5891" width="13.28515625" style="14" customWidth="1"/>
    <col min="5892" max="5892" width="8.7109375" style="14" bestFit="1" customWidth="1"/>
    <col min="5893" max="5893" width="0.7109375" style="14" customWidth="1"/>
    <col min="5894" max="5898" width="7.7109375" style="14" customWidth="1"/>
    <col min="5899" max="5899" width="0.7109375" style="14" customWidth="1"/>
    <col min="5900" max="5900" width="8.28515625" style="14" customWidth="1"/>
    <col min="5901" max="5901" width="12" style="14" customWidth="1"/>
    <col min="5902" max="5902" width="0" style="14" hidden="1" customWidth="1"/>
    <col min="5903" max="6144" width="9.140625" style="14"/>
    <col min="6145" max="6145" width="7.140625" style="14" customWidth="1"/>
    <col min="6146" max="6146" width="18" style="14" customWidth="1"/>
    <col min="6147" max="6147" width="13.28515625" style="14" customWidth="1"/>
    <col min="6148" max="6148" width="8.7109375" style="14" bestFit="1" customWidth="1"/>
    <col min="6149" max="6149" width="0.7109375" style="14" customWidth="1"/>
    <col min="6150" max="6154" width="7.7109375" style="14" customWidth="1"/>
    <col min="6155" max="6155" width="0.7109375" style="14" customWidth="1"/>
    <col min="6156" max="6156" width="8.28515625" style="14" customWidth="1"/>
    <col min="6157" max="6157" width="12" style="14" customWidth="1"/>
    <col min="6158" max="6158" width="0" style="14" hidden="1" customWidth="1"/>
    <col min="6159" max="6400" width="9.140625" style="14"/>
    <col min="6401" max="6401" width="7.140625" style="14" customWidth="1"/>
    <col min="6402" max="6402" width="18" style="14" customWidth="1"/>
    <col min="6403" max="6403" width="13.28515625" style="14" customWidth="1"/>
    <col min="6404" max="6404" width="8.7109375" style="14" bestFit="1" customWidth="1"/>
    <col min="6405" max="6405" width="0.7109375" style="14" customWidth="1"/>
    <col min="6406" max="6410" width="7.7109375" style="14" customWidth="1"/>
    <col min="6411" max="6411" width="0.7109375" style="14" customWidth="1"/>
    <col min="6412" max="6412" width="8.28515625" style="14" customWidth="1"/>
    <col min="6413" max="6413" width="12" style="14" customWidth="1"/>
    <col min="6414" max="6414" width="0" style="14" hidden="1" customWidth="1"/>
    <col min="6415" max="6656" width="9.140625" style="14"/>
    <col min="6657" max="6657" width="7.140625" style="14" customWidth="1"/>
    <col min="6658" max="6658" width="18" style="14" customWidth="1"/>
    <col min="6659" max="6659" width="13.28515625" style="14" customWidth="1"/>
    <col min="6660" max="6660" width="8.7109375" style="14" bestFit="1" customWidth="1"/>
    <col min="6661" max="6661" width="0.7109375" style="14" customWidth="1"/>
    <col min="6662" max="6666" width="7.7109375" style="14" customWidth="1"/>
    <col min="6667" max="6667" width="0.7109375" style="14" customWidth="1"/>
    <col min="6668" max="6668" width="8.28515625" style="14" customWidth="1"/>
    <col min="6669" max="6669" width="12" style="14" customWidth="1"/>
    <col min="6670" max="6670" width="0" style="14" hidden="1" customWidth="1"/>
    <col min="6671" max="6912" width="9.140625" style="14"/>
    <col min="6913" max="6913" width="7.140625" style="14" customWidth="1"/>
    <col min="6914" max="6914" width="18" style="14" customWidth="1"/>
    <col min="6915" max="6915" width="13.28515625" style="14" customWidth="1"/>
    <col min="6916" max="6916" width="8.7109375" style="14" bestFit="1" customWidth="1"/>
    <col min="6917" max="6917" width="0.7109375" style="14" customWidth="1"/>
    <col min="6918" max="6922" width="7.7109375" style="14" customWidth="1"/>
    <col min="6923" max="6923" width="0.7109375" style="14" customWidth="1"/>
    <col min="6924" max="6924" width="8.28515625" style="14" customWidth="1"/>
    <col min="6925" max="6925" width="12" style="14" customWidth="1"/>
    <col min="6926" max="6926" width="0" style="14" hidden="1" customWidth="1"/>
    <col min="6927" max="7168" width="9.140625" style="14"/>
    <col min="7169" max="7169" width="7.140625" style="14" customWidth="1"/>
    <col min="7170" max="7170" width="18" style="14" customWidth="1"/>
    <col min="7171" max="7171" width="13.28515625" style="14" customWidth="1"/>
    <col min="7172" max="7172" width="8.7109375" style="14" bestFit="1" customWidth="1"/>
    <col min="7173" max="7173" width="0.7109375" style="14" customWidth="1"/>
    <col min="7174" max="7178" width="7.7109375" style="14" customWidth="1"/>
    <col min="7179" max="7179" width="0.7109375" style="14" customWidth="1"/>
    <col min="7180" max="7180" width="8.28515625" style="14" customWidth="1"/>
    <col min="7181" max="7181" width="12" style="14" customWidth="1"/>
    <col min="7182" max="7182" width="0" style="14" hidden="1" customWidth="1"/>
    <col min="7183" max="7424" width="9.140625" style="14"/>
    <col min="7425" max="7425" width="7.140625" style="14" customWidth="1"/>
    <col min="7426" max="7426" width="18" style="14" customWidth="1"/>
    <col min="7427" max="7427" width="13.28515625" style="14" customWidth="1"/>
    <col min="7428" max="7428" width="8.7109375" style="14" bestFit="1" customWidth="1"/>
    <col min="7429" max="7429" width="0.7109375" style="14" customWidth="1"/>
    <col min="7430" max="7434" width="7.7109375" style="14" customWidth="1"/>
    <col min="7435" max="7435" width="0.7109375" style="14" customWidth="1"/>
    <col min="7436" max="7436" width="8.28515625" style="14" customWidth="1"/>
    <col min="7437" max="7437" width="12" style="14" customWidth="1"/>
    <col min="7438" max="7438" width="0" style="14" hidden="1" customWidth="1"/>
    <col min="7439" max="7680" width="9.140625" style="14"/>
    <col min="7681" max="7681" width="7.140625" style="14" customWidth="1"/>
    <col min="7682" max="7682" width="18" style="14" customWidth="1"/>
    <col min="7683" max="7683" width="13.28515625" style="14" customWidth="1"/>
    <col min="7684" max="7684" width="8.7109375" style="14" bestFit="1" customWidth="1"/>
    <col min="7685" max="7685" width="0.7109375" style="14" customWidth="1"/>
    <col min="7686" max="7690" width="7.7109375" style="14" customWidth="1"/>
    <col min="7691" max="7691" width="0.7109375" style="14" customWidth="1"/>
    <col min="7692" max="7692" width="8.28515625" style="14" customWidth="1"/>
    <col min="7693" max="7693" width="12" style="14" customWidth="1"/>
    <col min="7694" max="7694" width="0" style="14" hidden="1" customWidth="1"/>
    <col min="7695" max="7936" width="9.140625" style="14"/>
    <col min="7937" max="7937" width="7.140625" style="14" customWidth="1"/>
    <col min="7938" max="7938" width="18" style="14" customWidth="1"/>
    <col min="7939" max="7939" width="13.28515625" style="14" customWidth="1"/>
    <col min="7940" max="7940" width="8.7109375" style="14" bestFit="1" customWidth="1"/>
    <col min="7941" max="7941" width="0.7109375" style="14" customWidth="1"/>
    <col min="7942" max="7946" width="7.7109375" style="14" customWidth="1"/>
    <col min="7947" max="7947" width="0.7109375" style="14" customWidth="1"/>
    <col min="7948" max="7948" width="8.28515625" style="14" customWidth="1"/>
    <col min="7949" max="7949" width="12" style="14" customWidth="1"/>
    <col min="7950" max="7950" width="0" style="14" hidden="1" customWidth="1"/>
    <col min="7951" max="8192" width="9.140625" style="14"/>
    <col min="8193" max="8193" width="7.140625" style="14" customWidth="1"/>
    <col min="8194" max="8194" width="18" style="14" customWidth="1"/>
    <col min="8195" max="8195" width="13.28515625" style="14" customWidth="1"/>
    <col min="8196" max="8196" width="8.7109375" style="14" bestFit="1" customWidth="1"/>
    <col min="8197" max="8197" width="0.7109375" style="14" customWidth="1"/>
    <col min="8198" max="8202" width="7.7109375" style="14" customWidth="1"/>
    <col min="8203" max="8203" width="0.7109375" style="14" customWidth="1"/>
    <col min="8204" max="8204" width="8.28515625" style="14" customWidth="1"/>
    <col min="8205" max="8205" width="12" style="14" customWidth="1"/>
    <col min="8206" max="8206" width="0" style="14" hidden="1" customWidth="1"/>
    <col min="8207" max="8448" width="9.140625" style="14"/>
    <col min="8449" max="8449" width="7.140625" style="14" customWidth="1"/>
    <col min="8450" max="8450" width="18" style="14" customWidth="1"/>
    <col min="8451" max="8451" width="13.28515625" style="14" customWidth="1"/>
    <col min="8452" max="8452" width="8.7109375" style="14" bestFit="1" customWidth="1"/>
    <col min="8453" max="8453" width="0.7109375" style="14" customWidth="1"/>
    <col min="8454" max="8458" width="7.7109375" style="14" customWidth="1"/>
    <col min="8459" max="8459" width="0.7109375" style="14" customWidth="1"/>
    <col min="8460" max="8460" width="8.28515625" style="14" customWidth="1"/>
    <col min="8461" max="8461" width="12" style="14" customWidth="1"/>
    <col min="8462" max="8462" width="0" style="14" hidden="1" customWidth="1"/>
    <col min="8463" max="8704" width="9.140625" style="14"/>
    <col min="8705" max="8705" width="7.140625" style="14" customWidth="1"/>
    <col min="8706" max="8706" width="18" style="14" customWidth="1"/>
    <col min="8707" max="8707" width="13.28515625" style="14" customWidth="1"/>
    <col min="8708" max="8708" width="8.7109375" style="14" bestFit="1" customWidth="1"/>
    <col min="8709" max="8709" width="0.7109375" style="14" customWidth="1"/>
    <col min="8710" max="8714" width="7.7109375" style="14" customWidth="1"/>
    <col min="8715" max="8715" width="0.7109375" style="14" customWidth="1"/>
    <col min="8716" max="8716" width="8.28515625" style="14" customWidth="1"/>
    <col min="8717" max="8717" width="12" style="14" customWidth="1"/>
    <col min="8718" max="8718" width="0" style="14" hidden="1" customWidth="1"/>
    <col min="8719" max="8960" width="9.140625" style="14"/>
    <col min="8961" max="8961" width="7.140625" style="14" customWidth="1"/>
    <col min="8962" max="8962" width="18" style="14" customWidth="1"/>
    <col min="8963" max="8963" width="13.28515625" style="14" customWidth="1"/>
    <col min="8964" max="8964" width="8.7109375" style="14" bestFit="1" customWidth="1"/>
    <col min="8965" max="8965" width="0.7109375" style="14" customWidth="1"/>
    <col min="8966" max="8970" width="7.7109375" style="14" customWidth="1"/>
    <col min="8971" max="8971" width="0.7109375" style="14" customWidth="1"/>
    <col min="8972" max="8972" width="8.28515625" style="14" customWidth="1"/>
    <col min="8973" max="8973" width="12" style="14" customWidth="1"/>
    <col min="8974" max="8974" width="0" style="14" hidden="1" customWidth="1"/>
    <col min="8975" max="9216" width="9.140625" style="14"/>
    <col min="9217" max="9217" width="7.140625" style="14" customWidth="1"/>
    <col min="9218" max="9218" width="18" style="14" customWidth="1"/>
    <col min="9219" max="9219" width="13.28515625" style="14" customWidth="1"/>
    <col min="9220" max="9220" width="8.7109375" style="14" bestFit="1" customWidth="1"/>
    <col min="9221" max="9221" width="0.7109375" style="14" customWidth="1"/>
    <col min="9222" max="9226" width="7.7109375" style="14" customWidth="1"/>
    <col min="9227" max="9227" width="0.7109375" style="14" customWidth="1"/>
    <col min="9228" max="9228" width="8.28515625" style="14" customWidth="1"/>
    <col min="9229" max="9229" width="12" style="14" customWidth="1"/>
    <col min="9230" max="9230" width="0" style="14" hidden="1" customWidth="1"/>
    <col min="9231" max="9472" width="9.140625" style="14"/>
    <col min="9473" max="9473" width="7.140625" style="14" customWidth="1"/>
    <col min="9474" max="9474" width="18" style="14" customWidth="1"/>
    <col min="9475" max="9475" width="13.28515625" style="14" customWidth="1"/>
    <col min="9476" max="9476" width="8.7109375" style="14" bestFit="1" customWidth="1"/>
    <col min="9477" max="9477" width="0.7109375" style="14" customWidth="1"/>
    <col min="9478" max="9482" width="7.7109375" style="14" customWidth="1"/>
    <col min="9483" max="9483" width="0.7109375" style="14" customWidth="1"/>
    <col min="9484" max="9484" width="8.28515625" style="14" customWidth="1"/>
    <col min="9485" max="9485" width="12" style="14" customWidth="1"/>
    <col min="9486" max="9486" width="0" style="14" hidden="1" customWidth="1"/>
    <col min="9487" max="9728" width="9.140625" style="14"/>
    <col min="9729" max="9729" width="7.140625" style="14" customWidth="1"/>
    <col min="9730" max="9730" width="18" style="14" customWidth="1"/>
    <col min="9731" max="9731" width="13.28515625" style="14" customWidth="1"/>
    <col min="9732" max="9732" width="8.7109375" style="14" bestFit="1" customWidth="1"/>
    <col min="9733" max="9733" width="0.7109375" style="14" customWidth="1"/>
    <col min="9734" max="9738" width="7.7109375" style="14" customWidth="1"/>
    <col min="9739" max="9739" width="0.7109375" style="14" customWidth="1"/>
    <col min="9740" max="9740" width="8.28515625" style="14" customWidth="1"/>
    <col min="9741" max="9741" width="12" style="14" customWidth="1"/>
    <col min="9742" max="9742" width="0" style="14" hidden="1" customWidth="1"/>
    <col min="9743" max="9984" width="9.140625" style="14"/>
    <col min="9985" max="9985" width="7.140625" style="14" customWidth="1"/>
    <col min="9986" max="9986" width="18" style="14" customWidth="1"/>
    <col min="9987" max="9987" width="13.28515625" style="14" customWidth="1"/>
    <col min="9988" max="9988" width="8.7109375" style="14" bestFit="1" customWidth="1"/>
    <col min="9989" max="9989" width="0.7109375" style="14" customWidth="1"/>
    <col min="9990" max="9994" width="7.7109375" style="14" customWidth="1"/>
    <col min="9995" max="9995" width="0.7109375" style="14" customWidth="1"/>
    <col min="9996" max="9996" width="8.28515625" style="14" customWidth="1"/>
    <col min="9997" max="9997" width="12" style="14" customWidth="1"/>
    <col min="9998" max="9998" width="0" style="14" hidden="1" customWidth="1"/>
    <col min="9999" max="10240" width="9.140625" style="14"/>
    <col min="10241" max="10241" width="7.140625" style="14" customWidth="1"/>
    <col min="10242" max="10242" width="18" style="14" customWidth="1"/>
    <col min="10243" max="10243" width="13.28515625" style="14" customWidth="1"/>
    <col min="10244" max="10244" width="8.7109375" style="14" bestFit="1" customWidth="1"/>
    <col min="10245" max="10245" width="0.7109375" style="14" customWidth="1"/>
    <col min="10246" max="10250" width="7.7109375" style="14" customWidth="1"/>
    <col min="10251" max="10251" width="0.7109375" style="14" customWidth="1"/>
    <col min="10252" max="10252" width="8.28515625" style="14" customWidth="1"/>
    <col min="10253" max="10253" width="12" style="14" customWidth="1"/>
    <col min="10254" max="10254" width="0" style="14" hidden="1" customWidth="1"/>
    <col min="10255" max="10496" width="9.140625" style="14"/>
    <col min="10497" max="10497" width="7.140625" style="14" customWidth="1"/>
    <col min="10498" max="10498" width="18" style="14" customWidth="1"/>
    <col min="10499" max="10499" width="13.28515625" style="14" customWidth="1"/>
    <col min="10500" max="10500" width="8.7109375" style="14" bestFit="1" customWidth="1"/>
    <col min="10501" max="10501" width="0.7109375" style="14" customWidth="1"/>
    <col min="10502" max="10506" width="7.7109375" style="14" customWidth="1"/>
    <col min="10507" max="10507" width="0.7109375" style="14" customWidth="1"/>
    <col min="10508" max="10508" width="8.28515625" style="14" customWidth="1"/>
    <col min="10509" max="10509" width="12" style="14" customWidth="1"/>
    <col min="10510" max="10510" width="0" style="14" hidden="1" customWidth="1"/>
    <col min="10511" max="10752" width="9.140625" style="14"/>
    <col min="10753" max="10753" width="7.140625" style="14" customWidth="1"/>
    <col min="10754" max="10754" width="18" style="14" customWidth="1"/>
    <col min="10755" max="10755" width="13.28515625" style="14" customWidth="1"/>
    <col min="10756" max="10756" width="8.7109375" style="14" bestFit="1" customWidth="1"/>
    <col min="10757" max="10757" width="0.7109375" style="14" customWidth="1"/>
    <col min="10758" max="10762" width="7.7109375" style="14" customWidth="1"/>
    <col min="10763" max="10763" width="0.7109375" style="14" customWidth="1"/>
    <col min="10764" max="10764" width="8.28515625" style="14" customWidth="1"/>
    <col min="10765" max="10765" width="12" style="14" customWidth="1"/>
    <col min="10766" max="10766" width="0" style="14" hidden="1" customWidth="1"/>
    <col min="10767" max="11008" width="9.140625" style="14"/>
    <col min="11009" max="11009" width="7.140625" style="14" customWidth="1"/>
    <col min="11010" max="11010" width="18" style="14" customWidth="1"/>
    <col min="11011" max="11011" width="13.28515625" style="14" customWidth="1"/>
    <col min="11012" max="11012" width="8.7109375" style="14" bestFit="1" customWidth="1"/>
    <col min="11013" max="11013" width="0.7109375" style="14" customWidth="1"/>
    <col min="11014" max="11018" width="7.7109375" style="14" customWidth="1"/>
    <col min="11019" max="11019" width="0.7109375" style="14" customWidth="1"/>
    <col min="11020" max="11020" width="8.28515625" style="14" customWidth="1"/>
    <col min="11021" max="11021" width="12" style="14" customWidth="1"/>
    <col min="11022" max="11022" width="0" style="14" hidden="1" customWidth="1"/>
    <col min="11023" max="11264" width="9.140625" style="14"/>
    <col min="11265" max="11265" width="7.140625" style="14" customWidth="1"/>
    <col min="11266" max="11266" width="18" style="14" customWidth="1"/>
    <col min="11267" max="11267" width="13.28515625" style="14" customWidth="1"/>
    <col min="11268" max="11268" width="8.7109375" style="14" bestFit="1" customWidth="1"/>
    <col min="11269" max="11269" width="0.7109375" style="14" customWidth="1"/>
    <col min="11270" max="11274" width="7.7109375" style="14" customWidth="1"/>
    <col min="11275" max="11275" width="0.7109375" style="14" customWidth="1"/>
    <col min="11276" max="11276" width="8.28515625" style="14" customWidth="1"/>
    <col min="11277" max="11277" width="12" style="14" customWidth="1"/>
    <col min="11278" max="11278" width="0" style="14" hidden="1" customWidth="1"/>
    <col min="11279" max="11520" width="9.140625" style="14"/>
    <col min="11521" max="11521" width="7.140625" style="14" customWidth="1"/>
    <col min="11522" max="11522" width="18" style="14" customWidth="1"/>
    <col min="11523" max="11523" width="13.28515625" style="14" customWidth="1"/>
    <col min="11524" max="11524" width="8.7109375" style="14" bestFit="1" customWidth="1"/>
    <col min="11525" max="11525" width="0.7109375" style="14" customWidth="1"/>
    <col min="11526" max="11530" width="7.7109375" style="14" customWidth="1"/>
    <col min="11531" max="11531" width="0.7109375" style="14" customWidth="1"/>
    <col min="11532" max="11532" width="8.28515625" style="14" customWidth="1"/>
    <col min="11533" max="11533" width="12" style="14" customWidth="1"/>
    <col min="11534" max="11534" width="0" style="14" hidden="1" customWidth="1"/>
    <col min="11535" max="11776" width="9.140625" style="14"/>
    <col min="11777" max="11777" width="7.140625" style="14" customWidth="1"/>
    <col min="11778" max="11778" width="18" style="14" customWidth="1"/>
    <col min="11779" max="11779" width="13.28515625" style="14" customWidth="1"/>
    <col min="11780" max="11780" width="8.7109375" style="14" bestFit="1" customWidth="1"/>
    <col min="11781" max="11781" width="0.7109375" style="14" customWidth="1"/>
    <col min="11782" max="11786" width="7.7109375" style="14" customWidth="1"/>
    <col min="11787" max="11787" width="0.7109375" style="14" customWidth="1"/>
    <col min="11788" max="11788" width="8.28515625" style="14" customWidth="1"/>
    <col min="11789" max="11789" width="12" style="14" customWidth="1"/>
    <col min="11790" max="11790" width="0" style="14" hidden="1" customWidth="1"/>
    <col min="11791" max="12032" width="9.140625" style="14"/>
    <col min="12033" max="12033" width="7.140625" style="14" customWidth="1"/>
    <col min="12034" max="12034" width="18" style="14" customWidth="1"/>
    <col min="12035" max="12035" width="13.28515625" style="14" customWidth="1"/>
    <col min="12036" max="12036" width="8.7109375" style="14" bestFit="1" customWidth="1"/>
    <col min="12037" max="12037" width="0.7109375" style="14" customWidth="1"/>
    <col min="12038" max="12042" width="7.7109375" style="14" customWidth="1"/>
    <col min="12043" max="12043" width="0.7109375" style="14" customWidth="1"/>
    <col min="12044" max="12044" width="8.28515625" style="14" customWidth="1"/>
    <col min="12045" max="12045" width="12" style="14" customWidth="1"/>
    <col min="12046" max="12046" width="0" style="14" hidden="1" customWidth="1"/>
    <col min="12047" max="12288" width="9.140625" style="14"/>
    <col min="12289" max="12289" width="7.140625" style="14" customWidth="1"/>
    <col min="12290" max="12290" width="18" style="14" customWidth="1"/>
    <col min="12291" max="12291" width="13.28515625" style="14" customWidth="1"/>
    <col min="12292" max="12292" width="8.7109375" style="14" bestFit="1" customWidth="1"/>
    <col min="12293" max="12293" width="0.7109375" style="14" customWidth="1"/>
    <col min="12294" max="12298" width="7.7109375" style="14" customWidth="1"/>
    <col min="12299" max="12299" width="0.7109375" style="14" customWidth="1"/>
    <col min="12300" max="12300" width="8.28515625" style="14" customWidth="1"/>
    <col min="12301" max="12301" width="12" style="14" customWidth="1"/>
    <col min="12302" max="12302" width="0" style="14" hidden="1" customWidth="1"/>
    <col min="12303" max="12544" width="9.140625" style="14"/>
    <col min="12545" max="12545" width="7.140625" style="14" customWidth="1"/>
    <col min="12546" max="12546" width="18" style="14" customWidth="1"/>
    <col min="12547" max="12547" width="13.28515625" style="14" customWidth="1"/>
    <col min="12548" max="12548" width="8.7109375" style="14" bestFit="1" customWidth="1"/>
    <col min="12549" max="12549" width="0.7109375" style="14" customWidth="1"/>
    <col min="12550" max="12554" width="7.7109375" style="14" customWidth="1"/>
    <col min="12555" max="12555" width="0.7109375" style="14" customWidth="1"/>
    <col min="12556" max="12556" width="8.28515625" style="14" customWidth="1"/>
    <col min="12557" max="12557" width="12" style="14" customWidth="1"/>
    <col min="12558" max="12558" width="0" style="14" hidden="1" customWidth="1"/>
    <col min="12559" max="12800" width="9.140625" style="14"/>
    <col min="12801" max="12801" width="7.140625" style="14" customWidth="1"/>
    <col min="12802" max="12802" width="18" style="14" customWidth="1"/>
    <col min="12803" max="12803" width="13.28515625" style="14" customWidth="1"/>
    <col min="12804" max="12804" width="8.7109375" style="14" bestFit="1" customWidth="1"/>
    <col min="12805" max="12805" width="0.7109375" style="14" customWidth="1"/>
    <col min="12806" max="12810" width="7.7109375" style="14" customWidth="1"/>
    <col min="12811" max="12811" width="0.7109375" style="14" customWidth="1"/>
    <col min="12812" max="12812" width="8.28515625" style="14" customWidth="1"/>
    <col min="12813" max="12813" width="12" style="14" customWidth="1"/>
    <col min="12814" max="12814" width="0" style="14" hidden="1" customWidth="1"/>
    <col min="12815" max="13056" width="9.140625" style="14"/>
    <col min="13057" max="13057" width="7.140625" style="14" customWidth="1"/>
    <col min="13058" max="13058" width="18" style="14" customWidth="1"/>
    <col min="13059" max="13059" width="13.28515625" style="14" customWidth="1"/>
    <col min="13060" max="13060" width="8.7109375" style="14" bestFit="1" customWidth="1"/>
    <col min="13061" max="13061" width="0.7109375" style="14" customWidth="1"/>
    <col min="13062" max="13066" width="7.7109375" style="14" customWidth="1"/>
    <col min="13067" max="13067" width="0.7109375" style="14" customWidth="1"/>
    <col min="13068" max="13068" width="8.28515625" style="14" customWidth="1"/>
    <col min="13069" max="13069" width="12" style="14" customWidth="1"/>
    <col min="13070" max="13070" width="0" style="14" hidden="1" customWidth="1"/>
    <col min="13071" max="13312" width="9.140625" style="14"/>
    <col min="13313" max="13313" width="7.140625" style="14" customWidth="1"/>
    <col min="13314" max="13314" width="18" style="14" customWidth="1"/>
    <col min="13315" max="13315" width="13.28515625" style="14" customWidth="1"/>
    <col min="13316" max="13316" width="8.7109375" style="14" bestFit="1" customWidth="1"/>
    <col min="13317" max="13317" width="0.7109375" style="14" customWidth="1"/>
    <col min="13318" max="13322" width="7.7109375" style="14" customWidth="1"/>
    <col min="13323" max="13323" width="0.7109375" style="14" customWidth="1"/>
    <col min="13324" max="13324" width="8.28515625" style="14" customWidth="1"/>
    <col min="13325" max="13325" width="12" style="14" customWidth="1"/>
    <col min="13326" max="13326" width="0" style="14" hidden="1" customWidth="1"/>
    <col min="13327" max="13568" width="9.140625" style="14"/>
    <col min="13569" max="13569" width="7.140625" style="14" customWidth="1"/>
    <col min="13570" max="13570" width="18" style="14" customWidth="1"/>
    <col min="13571" max="13571" width="13.28515625" style="14" customWidth="1"/>
    <col min="13572" max="13572" width="8.7109375" style="14" bestFit="1" customWidth="1"/>
    <col min="13573" max="13573" width="0.7109375" style="14" customWidth="1"/>
    <col min="13574" max="13578" width="7.7109375" style="14" customWidth="1"/>
    <col min="13579" max="13579" width="0.7109375" style="14" customWidth="1"/>
    <col min="13580" max="13580" width="8.28515625" style="14" customWidth="1"/>
    <col min="13581" max="13581" width="12" style="14" customWidth="1"/>
    <col min="13582" max="13582" width="0" style="14" hidden="1" customWidth="1"/>
    <col min="13583" max="13824" width="9.140625" style="14"/>
    <col min="13825" max="13825" width="7.140625" style="14" customWidth="1"/>
    <col min="13826" max="13826" width="18" style="14" customWidth="1"/>
    <col min="13827" max="13827" width="13.28515625" style="14" customWidth="1"/>
    <col min="13828" max="13828" width="8.7109375" style="14" bestFit="1" customWidth="1"/>
    <col min="13829" max="13829" width="0.7109375" style="14" customWidth="1"/>
    <col min="13830" max="13834" width="7.7109375" style="14" customWidth="1"/>
    <col min="13835" max="13835" width="0.7109375" style="14" customWidth="1"/>
    <col min="13836" max="13836" width="8.28515625" style="14" customWidth="1"/>
    <col min="13837" max="13837" width="12" style="14" customWidth="1"/>
    <col min="13838" max="13838" width="0" style="14" hidden="1" customWidth="1"/>
    <col min="13839" max="14080" width="9.140625" style="14"/>
    <col min="14081" max="14081" width="7.140625" style="14" customWidth="1"/>
    <col min="14082" max="14082" width="18" style="14" customWidth="1"/>
    <col min="14083" max="14083" width="13.28515625" style="14" customWidth="1"/>
    <col min="14084" max="14084" width="8.7109375" style="14" bestFit="1" customWidth="1"/>
    <col min="14085" max="14085" width="0.7109375" style="14" customWidth="1"/>
    <col min="14086" max="14090" width="7.7109375" style="14" customWidth="1"/>
    <col min="14091" max="14091" width="0.7109375" style="14" customWidth="1"/>
    <col min="14092" max="14092" width="8.28515625" style="14" customWidth="1"/>
    <col min="14093" max="14093" width="12" style="14" customWidth="1"/>
    <col min="14094" max="14094" width="0" style="14" hidden="1" customWidth="1"/>
    <col min="14095" max="14336" width="9.140625" style="14"/>
    <col min="14337" max="14337" width="7.140625" style="14" customWidth="1"/>
    <col min="14338" max="14338" width="18" style="14" customWidth="1"/>
    <col min="14339" max="14339" width="13.28515625" style="14" customWidth="1"/>
    <col min="14340" max="14340" width="8.7109375" style="14" bestFit="1" customWidth="1"/>
    <col min="14341" max="14341" width="0.7109375" style="14" customWidth="1"/>
    <col min="14342" max="14346" width="7.7109375" style="14" customWidth="1"/>
    <col min="14347" max="14347" width="0.7109375" style="14" customWidth="1"/>
    <col min="14348" max="14348" width="8.28515625" style="14" customWidth="1"/>
    <col min="14349" max="14349" width="12" style="14" customWidth="1"/>
    <col min="14350" max="14350" width="0" style="14" hidden="1" customWidth="1"/>
    <col min="14351" max="14592" width="9.140625" style="14"/>
    <col min="14593" max="14593" width="7.140625" style="14" customWidth="1"/>
    <col min="14594" max="14594" width="18" style="14" customWidth="1"/>
    <col min="14595" max="14595" width="13.28515625" style="14" customWidth="1"/>
    <col min="14596" max="14596" width="8.7109375" style="14" bestFit="1" customWidth="1"/>
    <col min="14597" max="14597" width="0.7109375" style="14" customWidth="1"/>
    <col min="14598" max="14602" width="7.7109375" style="14" customWidth="1"/>
    <col min="14603" max="14603" width="0.7109375" style="14" customWidth="1"/>
    <col min="14604" max="14604" width="8.28515625" style="14" customWidth="1"/>
    <col min="14605" max="14605" width="12" style="14" customWidth="1"/>
    <col min="14606" max="14606" width="0" style="14" hidden="1" customWidth="1"/>
    <col min="14607" max="14848" width="9.140625" style="14"/>
    <col min="14849" max="14849" width="7.140625" style="14" customWidth="1"/>
    <col min="14850" max="14850" width="18" style="14" customWidth="1"/>
    <col min="14851" max="14851" width="13.28515625" style="14" customWidth="1"/>
    <col min="14852" max="14852" width="8.7109375" style="14" bestFit="1" customWidth="1"/>
    <col min="14853" max="14853" width="0.7109375" style="14" customWidth="1"/>
    <col min="14854" max="14858" width="7.7109375" style="14" customWidth="1"/>
    <col min="14859" max="14859" width="0.7109375" style="14" customWidth="1"/>
    <col min="14860" max="14860" width="8.28515625" style="14" customWidth="1"/>
    <col min="14861" max="14861" width="12" style="14" customWidth="1"/>
    <col min="14862" max="14862" width="0" style="14" hidden="1" customWidth="1"/>
    <col min="14863" max="15104" width="9.140625" style="14"/>
    <col min="15105" max="15105" width="7.140625" style="14" customWidth="1"/>
    <col min="15106" max="15106" width="18" style="14" customWidth="1"/>
    <col min="15107" max="15107" width="13.28515625" style="14" customWidth="1"/>
    <col min="15108" max="15108" width="8.7109375" style="14" bestFit="1" customWidth="1"/>
    <col min="15109" max="15109" width="0.7109375" style="14" customWidth="1"/>
    <col min="15110" max="15114" width="7.7109375" style="14" customWidth="1"/>
    <col min="15115" max="15115" width="0.7109375" style="14" customWidth="1"/>
    <col min="15116" max="15116" width="8.28515625" style="14" customWidth="1"/>
    <col min="15117" max="15117" width="12" style="14" customWidth="1"/>
    <col min="15118" max="15118" width="0" style="14" hidden="1" customWidth="1"/>
    <col min="15119" max="15360" width="9.140625" style="14"/>
    <col min="15361" max="15361" width="7.140625" style="14" customWidth="1"/>
    <col min="15362" max="15362" width="18" style="14" customWidth="1"/>
    <col min="15363" max="15363" width="13.28515625" style="14" customWidth="1"/>
    <col min="15364" max="15364" width="8.7109375" style="14" bestFit="1" customWidth="1"/>
    <col min="15365" max="15365" width="0.7109375" style="14" customWidth="1"/>
    <col min="15366" max="15370" width="7.7109375" style="14" customWidth="1"/>
    <col min="15371" max="15371" width="0.7109375" style="14" customWidth="1"/>
    <col min="15372" max="15372" width="8.28515625" style="14" customWidth="1"/>
    <col min="15373" max="15373" width="12" style="14" customWidth="1"/>
    <col min="15374" max="15374" width="0" style="14" hidden="1" customWidth="1"/>
    <col min="15375" max="15616" width="9.140625" style="14"/>
    <col min="15617" max="15617" width="7.140625" style="14" customWidth="1"/>
    <col min="15618" max="15618" width="18" style="14" customWidth="1"/>
    <col min="15619" max="15619" width="13.28515625" style="14" customWidth="1"/>
    <col min="15620" max="15620" width="8.7109375" style="14" bestFit="1" customWidth="1"/>
    <col min="15621" max="15621" width="0.7109375" style="14" customWidth="1"/>
    <col min="15622" max="15626" width="7.7109375" style="14" customWidth="1"/>
    <col min="15627" max="15627" width="0.7109375" style="14" customWidth="1"/>
    <col min="15628" max="15628" width="8.28515625" style="14" customWidth="1"/>
    <col min="15629" max="15629" width="12" style="14" customWidth="1"/>
    <col min="15630" max="15630" width="0" style="14" hidden="1" customWidth="1"/>
    <col min="15631" max="15872" width="9.140625" style="14"/>
    <col min="15873" max="15873" width="7.140625" style="14" customWidth="1"/>
    <col min="15874" max="15874" width="18" style="14" customWidth="1"/>
    <col min="15875" max="15875" width="13.28515625" style="14" customWidth="1"/>
    <col min="15876" max="15876" width="8.7109375" style="14" bestFit="1" customWidth="1"/>
    <col min="15877" max="15877" width="0.7109375" style="14" customWidth="1"/>
    <col min="15878" max="15882" width="7.7109375" style="14" customWidth="1"/>
    <col min="15883" max="15883" width="0.7109375" style="14" customWidth="1"/>
    <col min="15884" max="15884" width="8.28515625" style="14" customWidth="1"/>
    <col min="15885" max="15885" width="12" style="14" customWidth="1"/>
    <col min="15886" max="15886" width="0" style="14" hidden="1" customWidth="1"/>
    <col min="15887" max="16128" width="9.140625" style="14"/>
    <col min="16129" max="16129" width="7.140625" style="14" customWidth="1"/>
    <col min="16130" max="16130" width="18" style="14" customWidth="1"/>
    <col min="16131" max="16131" width="13.28515625" style="14" customWidth="1"/>
    <col min="16132" max="16132" width="8.7109375" style="14" bestFit="1" customWidth="1"/>
    <col min="16133" max="16133" width="0.7109375" style="14" customWidth="1"/>
    <col min="16134" max="16138" width="7.7109375" style="14" customWidth="1"/>
    <col min="16139" max="16139" width="0.7109375" style="14" customWidth="1"/>
    <col min="16140" max="16140" width="8.28515625" style="14" customWidth="1"/>
    <col min="16141" max="16141" width="12" style="14" customWidth="1"/>
    <col min="16142" max="16142" width="0" style="14" hidden="1" customWidth="1"/>
    <col min="16143" max="16384" width="9.140625" style="14"/>
  </cols>
  <sheetData>
    <row r="1" spans="1:26" x14ac:dyDescent="0.25">
      <c r="A1" s="143" t="s">
        <v>18</v>
      </c>
      <c r="B1" s="143"/>
      <c r="C1" s="143"/>
      <c r="D1" s="143"/>
      <c r="E1" s="143"/>
      <c r="F1" s="143"/>
      <c r="G1" s="143"/>
      <c r="H1" s="144"/>
      <c r="I1" s="17"/>
      <c r="J1" s="18" t="s">
        <v>19</v>
      </c>
      <c r="K1" s="19"/>
      <c r="L1" s="145">
        <f>DATE(rok, 11, 1)</f>
        <v>41214</v>
      </c>
      <c r="M1" s="146" t="e">
        <f>DATE(#REF!,#REF!,#REF!)</f>
        <v>#REF!</v>
      </c>
      <c r="N1" s="147"/>
      <c r="O1" s="148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x14ac:dyDescent="0.25">
      <c r="A2" s="20"/>
      <c r="B2" s="20"/>
      <c r="C2" s="20"/>
      <c r="D2" s="13"/>
      <c r="E2" s="13"/>
      <c r="F2" s="21"/>
      <c r="G2" s="21"/>
      <c r="H2" s="21"/>
      <c r="I2" s="21"/>
      <c r="J2" s="21"/>
      <c r="K2" s="13"/>
      <c r="L2" s="22">
        <v>7</v>
      </c>
      <c r="M2" s="22"/>
      <c r="N2" s="2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x14ac:dyDescent="0.25">
      <c r="A3" s="24" t="s">
        <v>20</v>
      </c>
      <c r="B3" s="25" t="str">
        <f>data!$A$4</f>
        <v>Meno a priezvisko</v>
      </c>
      <c r="C3" s="26" t="s">
        <v>21</v>
      </c>
      <c r="D3" s="149" t="str">
        <f>data!$B$11&amp;", ŠPZ: "&amp;data!$B$10</f>
        <v>značka a typ auta, ŠPZ: ZA 123 AB</v>
      </c>
      <c r="E3" s="150"/>
      <c r="F3" s="150"/>
      <c r="G3" s="150"/>
      <c r="H3" s="150"/>
      <c r="I3" s="150"/>
      <c r="J3" s="150"/>
      <c r="K3" s="150"/>
      <c r="L3" s="150"/>
      <c r="M3" s="150"/>
      <c r="N3" s="147"/>
      <c r="O3" s="148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x14ac:dyDescent="0.25">
      <c r="A4" s="20"/>
      <c r="B4" s="20"/>
      <c r="C4" s="20"/>
      <c r="D4" s="13"/>
      <c r="E4" s="13"/>
      <c r="F4" s="21"/>
      <c r="G4" s="21"/>
      <c r="H4" s="21"/>
      <c r="I4" s="21"/>
      <c r="J4" s="21"/>
      <c r="K4" s="13"/>
      <c r="L4" s="22"/>
      <c r="M4" s="22"/>
      <c r="N4" s="2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s="28" customFormat="1" ht="11.25" x14ac:dyDescent="0.2">
      <c r="A5" s="151" t="s">
        <v>22</v>
      </c>
      <c r="B5" s="152" t="s">
        <v>23</v>
      </c>
      <c r="C5" s="153"/>
      <c r="D5" s="154"/>
      <c r="E5" s="27"/>
      <c r="F5" s="161" t="s">
        <v>24</v>
      </c>
      <c r="G5" s="162" t="s">
        <v>25</v>
      </c>
      <c r="H5" s="162"/>
      <c r="I5" s="162"/>
      <c r="J5" s="162"/>
      <c r="K5" s="27"/>
      <c r="L5" s="163" t="s">
        <v>26</v>
      </c>
      <c r="M5" s="163" t="s">
        <v>27</v>
      </c>
      <c r="N5" s="27"/>
      <c r="O5" s="163" t="s">
        <v>73</v>
      </c>
      <c r="P5" s="27"/>
      <c r="Q5" s="161" t="s">
        <v>28</v>
      </c>
      <c r="R5" s="27"/>
      <c r="S5" s="27"/>
      <c r="T5" s="27"/>
      <c r="U5" s="27"/>
      <c r="V5" s="27"/>
      <c r="W5" s="27"/>
      <c r="X5" s="27"/>
      <c r="Y5" s="27"/>
      <c r="Z5" s="27"/>
    </row>
    <row r="6" spans="1:26" s="28" customFormat="1" ht="11.25" x14ac:dyDescent="0.2">
      <c r="A6" s="151"/>
      <c r="B6" s="155"/>
      <c r="C6" s="156"/>
      <c r="D6" s="157"/>
      <c r="E6" s="27"/>
      <c r="F6" s="161"/>
      <c r="G6" s="162" t="s">
        <v>29</v>
      </c>
      <c r="H6" s="162"/>
      <c r="I6" s="172" t="s">
        <v>30</v>
      </c>
      <c r="J6" s="173"/>
      <c r="K6" s="27"/>
      <c r="L6" s="163"/>
      <c r="M6" s="163"/>
      <c r="N6" s="27"/>
      <c r="O6" s="163"/>
      <c r="P6" s="27"/>
      <c r="Q6" s="161"/>
      <c r="R6" s="27"/>
      <c r="S6" s="27"/>
      <c r="T6" s="27"/>
      <c r="U6" s="27"/>
      <c r="V6" s="27"/>
      <c r="W6" s="27"/>
      <c r="X6" s="27"/>
      <c r="Y6" s="27"/>
      <c r="Z6" s="27"/>
    </row>
    <row r="7" spans="1:26" s="28" customFormat="1" ht="22.5" x14ac:dyDescent="0.2">
      <c r="A7" s="151"/>
      <c r="B7" s="158"/>
      <c r="C7" s="159"/>
      <c r="D7" s="160"/>
      <c r="E7" s="27"/>
      <c r="F7" s="161"/>
      <c r="G7" s="29" t="s">
        <v>31</v>
      </c>
      <c r="H7" s="128" t="s">
        <v>32</v>
      </c>
      <c r="I7" s="29" t="s">
        <v>31</v>
      </c>
      <c r="J7" s="128" t="s">
        <v>32</v>
      </c>
      <c r="K7" s="27"/>
      <c r="L7" s="163"/>
      <c r="M7" s="163"/>
      <c r="N7" s="27"/>
      <c r="O7" s="163"/>
      <c r="P7" s="27"/>
      <c r="Q7" s="161"/>
      <c r="R7" s="27"/>
      <c r="S7" s="27"/>
      <c r="T7" s="27"/>
      <c r="U7" s="27"/>
      <c r="V7" s="27"/>
      <c r="W7" s="27"/>
      <c r="X7" s="27"/>
      <c r="Y7" s="27"/>
      <c r="Z7" s="27"/>
    </row>
    <row r="8" spans="1:26" x14ac:dyDescent="0.25">
      <c r="A8" s="20"/>
      <c r="B8" s="20"/>
      <c r="C8" s="20"/>
      <c r="D8" s="13"/>
      <c r="E8" s="13"/>
      <c r="F8" s="21"/>
      <c r="G8" s="21"/>
      <c r="H8" s="21"/>
      <c r="I8" s="21"/>
      <c r="J8" s="21"/>
      <c r="K8" s="13"/>
      <c r="L8" s="22"/>
      <c r="M8" s="22"/>
      <c r="N8" s="23"/>
      <c r="O8" s="13"/>
      <c r="P8" s="13"/>
      <c r="Q8" s="21"/>
      <c r="R8" s="13"/>
      <c r="S8" s="13"/>
      <c r="T8" s="13"/>
      <c r="U8" s="13"/>
      <c r="V8" s="13"/>
      <c r="W8" s="13"/>
      <c r="X8" s="13"/>
      <c r="Y8" s="13"/>
      <c r="Z8" s="13"/>
    </row>
    <row r="9" spans="1:26" s="43" customFormat="1" ht="11.25" x14ac:dyDescent="0.2">
      <c r="A9" s="174">
        <f>L1</f>
        <v>41214</v>
      </c>
      <c r="B9" s="165"/>
      <c r="C9" s="165"/>
      <c r="D9" s="166"/>
      <c r="E9" s="31">
        <v>1</v>
      </c>
      <c r="F9" s="32">
        <f>'10'!F70</f>
        <v>58440</v>
      </c>
      <c r="G9" s="33"/>
      <c r="H9" s="33"/>
      <c r="I9" s="34"/>
      <c r="J9" s="35"/>
      <c r="K9" s="36"/>
      <c r="L9" s="37"/>
      <c r="M9" s="38">
        <f>'10'!M70</f>
        <v>50.039999999999992</v>
      </c>
      <c r="N9" s="39">
        <f>WEEKDAY($A9,2)</f>
        <v>4</v>
      </c>
      <c r="O9" s="40"/>
      <c r="P9" s="104"/>
      <c r="Q9" s="42"/>
      <c r="R9" s="41"/>
      <c r="S9" s="31"/>
      <c r="T9" s="31"/>
      <c r="U9" s="31"/>
      <c r="V9" s="31"/>
      <c r="W9" s="31"/>
      <c r="X9" s="31"/>
      <c r="Y9" s="31"/>
      <c r="Z9" s="31"/>
    </row>
    <row r="10" spans="1:26" s="43" customFormat="1" ht="11.25" x14ac:dyDescent="0.2">
      <c r="A10" s="175"/>
      <c r="B10" s="167"/>
      <c r="C10" s="168"/>
      <c r="D10" s="169"/>
      <c r="E10" s="31"/>
      <c r="F10" s="44">
        <f>F9+G9+H9+I9+J9</f>
        <v>58440</v>
      </c>
      <c r="G10" s="45"/>
      <c r="H10" s="45"/>
      <c r="I10" s="46"/>
      <c r="J10" s="47"/>
      <c r="K10" s="48"/>
      <c r="L10" s="49"/>
      <c r="M10" s="50">
        <f>M9-((G10+I10)*data!$B$22+(H10+J10)*data!$B$23)/100+L10</f>
        <v>50.039999999999992</v>
      </c>
      <c r="N10" s="51">
        <f>WEEKDAY($A9,2)</f>
        <v>4</v>
      </c>
      <c r="O10" s="52"/>
      <c r="P10" s="104"/>
      <c r="Q10" s="53"/>
      <c r="R10" s="41"/>
      <c r="S10" s="31"/>
      <c r="T10" s="31"/>
      <c r="U10" s="31"/>
      <c r="V10" s="31"/>
      <c r="W10" s="31"/>
      <c r="X10" s="31"/>
      <c r="Y10" s="31"/>
      <c r="Z10" s="31"/>
    </row>
    <row r="11" spans="1:26" s="43" customFormat="1" ht="11.25" x14ac:dyDescent="0.2">
      <c r="A11" s="164">
        <f>A9+1</f>
        <v>41215</v>
      </c>
      <c r="B11" s="165"/>
      <c r="C11" s="165"/>
      <c r="D11" s="166"/>
      <c r="E11" s="31"/>
      <c r="F11" s="44">
        <f t="shared" ref="F11:F70" si="0">F10+G10+H10+I10+J10</f>
        <v>58440</v>
      </c>
      <c r="G11" s="45"/>
      <c r="H11" s="45"/>
      <c r="I11" s="46"/>
      <c r="J11" s="47"/>
      <c r="K11" s="48"/>
      <c r="L11" s="49"/>
      <c r="M11" s="50">
        <f>M10-((G11+I11)*data!$B$22+(H11+J11)*data!$B$23)/100+L11</f>
        <v>50.039999999999992</v>
      </c>
      <c r="N11" s="51">
        <f>WEEKDAY($A11,2)</f>
        <v>5</v>
      </c>
      <c r="O11" s="52"/>
      <c r="P11" s="104"/>
      <c r="Q11" s="53"/>
      <c r="R11" s="41"/>
      <c r="S11" s="31"/>
      <c r="T11" s="31"/>
      <c r="U11" s="31"/>
      <c r="V11" s="31"/>
      <c r="W11" s="31"/>
      <c r="X11" s="31"/>
      <c r="Y11" s="31"/>
      <c r="Z11" s="31"/>
    </row>
    <row r="12" spans="1:26" s="43" customFormat="1" ht="11.25" x14ac:dyDescent="0.2">
      <c r="A12" s="164"/>
      <c r="B12" s="167"/>
      <c r="C12" s="168"/>
      <c r="D12" s="169"/>
      <c r="E12" s="31"/>
      <c r="F12" s="44">
        <f t="shared" si="0"/>
        <v>58440</v>
      </c>
      <c r="G12" s="45"/>
      <c r="H12" s="45"/>
      <c r="I12" s="46"/>
      <c r="J12" s="47"/>
      <c r="K12" s="48"/>
      <c r="L12" s="49"/>
      <c r="M12" s="50">
        <f>M11-((G12+I12)*data!$B$22+(H12+J12)*data!$B$23)/100+L12</f>
        <v>50.039999999999992</v>
      </c>
      <c r="N12" s="51">
        <f>WEEKDAY($A11,2)</f>
        <v>5</v>
      </c>
      <c r="O12" s="52"/>
      <c r="P12" s="41"/>
      <c r="Q12" s="53"/>
      <c r="R12" s="41"/>
      <c r="S12" s="31"/>
      <c r="T12" s="31"/>
      <c r="U12" s="31"/>
      <c r="V12" s="31"/>
      <c r="W12" s="31"/>
      <c r="X12" s="31"/>
      <c r="Y12" s="31"/>
      <c r="Z12" s="31"/>
    </row>
    <row r="13" spans="1:26" s="43" customFormat="1" ht="11.25" x14ac:dyDescent="0.2">
      <c r="A13" s="164">
        <f>A11+1</f>
        <v>41216</v>
      </c>
      <c r="B13" s="170"/>
      <c r="C13" s="170"/>
      <c r="D13" s="171"/>
      <c r="E13" s="31"/>
      <c r="F13" s="44">
        <f t="shared" si="0"/>
        <v>58440</v>
      </c>
      <c r="G13" s="45"/>
      <c r="H13" s="45"/>
      <c r="I13" s="46"/>
      <c r="J13" s="47"/>
      <c r="K13" s="48"/>
      <c r="L13" s="49"/>
      <c r="M13" s="50">
        <f>M12-((G13+I13)*data!$B$22+(H13+J13)*data!$B$23)/100+L13</f>
        <v>50.039999999999992</v>
      </c>
      <c r="N13" s="51">
        <f>WEEKDAY($A13,2)</f>
        <v>6</v>
      </c>
      <c r="O13" s="52"/>
      <c r="P13" s="41"/>
      <c r="Q13" s="53"/>
      <c r="R13" s="41"/>
      <c r="S13" s="31"/>
      <c r="T13" s="31"/>
      <c r="U13" s="31"/>
      <c r="V13" s="31"/>
      <c r="W13" s="31"/>
      <c r="X13" s="31"/>
      <c r="Y13" s="31"/>
      <c r="Z13" s="31"/>
    </row>
    <row r="14" spans="1:26" s="43" customFormat="1" ht="11.25" x14ac:dyDescent="0.2">
      <c r="A14" s="164"/>
      <c r="B14" s="170"/>
      <c r="C14" s="170"/>
      <c r="D14" s="171"/>
      <c r="E14" s="31"/>
      <c r="F14" s="44">
        <f t="shared" si="0"/>
        <v>58440</v>
      </c>
      <c r="G14" s="45"/>
      <c r="H14" s="45"/>
      <c r="I14" s="46"/>
      <c r="J14" s="47"/>
      <c r="K14" s="48"/>
      <c r="L14" s="49"/>
      <c r="M14" s="50">
        <f>M13-((G14+I14)*data!$B$22+(H14+J14)*data!$B$23)/100+L14</f>
        <v>50.039999999999992</v>
      </c>
      <c r="N14" s="51">
        <f>WEEKDAY($A13,2)</f>
        <v>6</v>
      </c>
      <c r="O14" s="52"/>
      <c r="P14" s="41"/>
      <c r="Q14" s="53"/>
      <c r="R14" s="41"/>
      <c r="S14" s="31"/>
      <c r="T14" s="31"/>
      <c r="U14" s="31"/>
      <c r="V14" s="31"/>
      <c r="W14" s="31"/>
      <c r="X14" s="31"/>
      <c r="Y14" s="31"/>
      <c r="Z14" s="31"/>
    </row>
    <row r="15" spans="1:26" s="43" customFormat="1" ht="11.25" x14ac:dyDescent="0.2">
      <c r="A15" s="164">
        <f>A13+1</f>
        <v>41217</v>
      </c>
      <c r="B15" s="170"/>
      <c r="C15" s="170"/>
      <c r="D15" s="171"/>
      <c r="E15" s="31"/>
      <c r="F15" s="44">
        <f t="shared" si="0"/>
        <v>58440</v>
      </c>
      <c r="G15" s="45"/>
      <c r="H15" s="45"/>
      <c r="I15" s="46"/>
      <c r="J15" s="47"/>
      <c r="K15" s="48"/>
      <c r="L15" s="49"/>
      <c r="M15" s="50">
        <f>M14-((G15+I15)*data!$B$22+(H15+J15)*data!$B$23)/100+L15</f>
        <v>50.039999999999992</v>
      </c>
      <c r="N15" s="51">
        <f>WEEKDAY($A15,2)</f>
        <v>7</v>
      </c>
      <c r="O15" s="52"/>
      <c r="P15" s="41"/>
      <c r="Q15" s="53"/>
      <c r="R15" s="41"/>
      <c r="S15" s="31"/>
      <c r="T15" s="31"/>
      <c r="U15" s="31"/>
      <c r="V15" s="31"/>
      <c r="W15" s="31"/>
      <c r="X15" s="31"/>
      <c r="Y15" s="31"/>
      <c r="Z15" s="31"/>
    </row>
    <row r="16" spans="1:26" s="43" customFormat="1" ht="11.25" x14ac:dyDescent="0.2">
      <c r="A16" s="164"/>
      <c r="B16" s="170"/>
      <c r="C16" s="170"/>
      <c r="D16" s="171"/>
      <c r="E16" s="31"/>
      <c r="F16" s="44">
        <f t="shared" si="0"/>
        <v>58440</v>
      </c>
      <c r="G16" s="45"/>
      <c r="H16" s="45"/>
      <c r="I16" s="46"/>
      <c r="J16" s="47"/>
      <c r="K16" s="48"/>
      <c r="L16" s="49"/>
      <c r="M16" s="50">
        <f>M15-((G16+I16)*data!$B$22+(H16+J16)*data!$B$23)/100+L16</f>
        <v>50.039999999999992</v>
      </c>
      <c r="N16" s="51">
        <f>WEEKDAY($A15,2)</f>
        <v>7</v>
      </c>
      <c r="O16" s="52"/>
      <c r="P16" s="41"/>
      <c r="Q16" s="53"/>
      <c r="R16" s="41"/>
      <c r="S16" s="31"/>
      <c r="T16" s="31"/>
      <c r="U16" s="31"/>
      <c r="V16" s="31"/>
      <c r="W16" s="31"/>
      <c r="X16" s="31"/>
      <c r="Y16" s="31"/>
      <c r="Z16" s="31"/>
    </row>
    <row r="17" spans="1:26" s="43" customFormat="1" ht="11.25" x14ac:dyDescent="0.2">
      <c r="A17" s="164">
        <f>A15+1</f>
        <v>41218</v>
      </c>
      <c r="B17" s="165"/>
      <c r="C17" s="165"/>
      <c r="D17" s="166"/>
      <c r="E17" s="31"/>
      <c r="F17" s="44">
        <f t="shared" si="0"/>
        <v>58440</v>
      </c>
      <c r="G17" s="45"/>
      <c r="H17" s="45"/>
      <c r="I17" s="46"/>
      <c r="J17" s="47"/>
      <c r="K17" s="48"/>
      <c r="L17" s="49"/>
      <c r="M17" s="50">
        <f>M16-((G17+I17)*data!$B$22+(H17+J17)*data!$B$23)/100+L17</f>
        <v>50.039999999999992</v>
      </c>
      <c r="N17" s="51">
        <f>WEEKDAY($A17,2)</f>
        <v>1</v>
      </c>
      <c r="O17" s="52"/>
      <c r="P17" s="41"/>
      <c r="Q17" s="53"/>
      <c r="R17" s="41"/>
      <c r="S17" s="31"/>
      <c r="T17" s="31"/>
      <c r="U17" s="31"/>
      <c r="V17" s="31"/>
      <c r="W17" s="31"/>
      <c r="X17" s="31"/>
      <c r="Y17" s="31"/>
      <c r="Z17" s="31"/>
    </row>
    <row r="18" spans="1:26" s="43" customFormat="1" ht="11.25" x14ac:dyDescent="0.2">
      <c r="A18" s="164"/>
      <c r="B18" s="170"/>
      <c r="C18" s="170"/>
      <c r="D18" s="171"/>
      <c r="E18" s="31"/>
      <c r="F18" s="44">
        <f t="shared" si="0"/>
        <v>58440</v>
      </c>
      <c r="G18" s="45"/>
      <c r="H18" s="45"/>
      <c r="I18" s="46"/>
      <c r="J18" s="47"/>
      <c r="K18" s="48"/>
      <c r="L18" s="49"/>
      <c r="M18" s="50">
        <f>M17-((G18+I18)*data!$B$22+(H18+J18)*data!$B$23)/100+L18</f>
        <v>50.039999999999992</v>
      </c>
      <c r="N18" s="51">
        <f>WEEKDAY($A17,2)</f>
        <v>1</v>
      </c>
      <c r="O18" s="52"/>
      <c r="P18" s="41"/>
      <c r="Q18" s="53"/>
      <c r="R18" s="41"/>
      <c r="S18" s="31"/>
      <c r="T18" s="31"/>
      <c r="U18" s="31"/>
      <c r="V18" s="31"/>
      <c r="W18" s="31"/>
      <c r="X18" s="31"/>
      <c r="Y18" s="31"/>
      <c r="Z18" s="31"/>
    </row>
    <row r="19" spans="1:26" s="43" customFormat="1" ht="11.25" x14ac:dyDescent="0.2">
      <c r="A19" s="164">
        <f>A17+1</f>
        <v>41219</v>
      </c>
      <c r="B19" s="165"/>
      <c r="C19" s="165"/>
      <c r="D19" s="166"/>
      <c r="E19" s="31"/>
      <c r="F19" s="44">
        <f t="shared" si="0"/>
        <v>58440</v>
      </c>
      <c r="G19" s="45"/>
      <c r="H19" s="45"/>
      <c r="I19" s="46"/>
      <c r="J19" s="47"/>
      <c r="K19" s="48"/>
      <c r="L19" s="49"/>
      <c r="M19" s="50">
        <f>M18-((G19+I19)*data!$B$22+(H19+J19)*data!$B$23)/100+L19</f>
        <v>50.039999999999992</v>
      </c>
      <c r="N19" s="51">
        <f>WEEKDAY($A19,2)</f>
        <v>2</v>
      </c>
      <c r="O19" s="52"/>
      <c r="P19" s="41"/>
      <c r="Q19" s="53"/>
      <c r="R19" s="41"/>
      <c r="S19" s="31"/>
      <c r="T19" s="31"/>
      <c r="U19" s="31"/>
      <c r="V19" s="31"/>
      <c r="W19" s="31"/>
      <c r="X19" s="31"/>
      <c r="Y19" s="31"/>
      <c r="Z19" s="31"/>
    </row>
    <row r="20" spans="1:26" s="43" customFormat="1" ht="11.25" x14ac:dyDescent="0.2">
      <c r="A20" s="164"/>
      <c r="B20" s="170"/>
      <c r="C20" s="170"/>
      <c r="D20" s="171"/>
      <c r="E20" s="31"/>
      <c r="F20" s="44">
        <f t="shared" si="0"/>
        <v>58440</v>
      </c>
      <c r="G20" s="45"/>
      <c r="H20" s="45"/>
      <c r="I20" s="46"/>
      <c r="J20" s="47"/>
      <c r="K20" s="48"/>
      <c r="L20" s="49"/>
      <c r="M20" s="50">
        <f>M19-((G20+I20)*data!$B$22+(H20+J20)*data!$B$23)/100+L20</f>
        <v>50.039999999999992</v>
      </c>
      <c r="N20" s="51">
        <f>WEEKDAY($A19,2)</f>
        <v>2</v>
      </c>
      <c r="O20" s="52"/>
      <c r="P20" s="41"/>
      <c r="Q20" s="53"/>
      <c r="R20" s="41"/>
      <c r="S20" s="31"/>
      <c r="T20" s="31"/>
      <c r="U20" s="31"/>
      <c r="V20" s="31"/>
      <c r="W20" s="31"/>
      <c r="X20" s="31"/>
      <c r="Y20" s="31"/>
      <c r="Z20" s="31"/>
    </row>
    <row r="21" spans="1:26" s="43" customFormat="1" ht="11.25" x14ac:dyDescent="0.2">
      <c r="A21" s="164">
        <f>A19+1</f>
        <v>41220</v>
      </c>
      <c r="B21" s="165"/>
      <c r="C21" s="165"/>
      <c r="D21" s="166"/>
      <c r="E21" s="31"/>
      <c r="F21" s="44">
        <f t="shared" si="0"/>
        <v>58440</v>
      </c>
      <c r="G21" s="45"/>
      <c r="H21" s="45"/>
      <c r="I21" s="46"/>
      <c r="J21" s="47"/>
      <c r="K21" s="48"/>
      <c r="L21" s="49"/>
      <c r="M21" s="50">
        <f>M20-((G21+I21)*data!$B$22+(H21+J21)*data!$B$23)/100+L21</f>
        <v>50.039999999999992</v>
      </c>
      <c r="N21" s="51">
        <f>WEEKDAY($A21,2)</f>
        <v>3</v>
      </c>
      <c r="O21" s="52"/>
      <c r="P21" s="41"/>
      <c r="Q21" s="53"/>
      <c r="R21" s="41"/>
      <c r="S21" s="105">
        <v>38783</v>
      </c>
      <c r="T21" s="106" t="s">
        <v>55</v>
      </c>
      <c r="U21" s="106" t="s">
        <v>56</v>
      </c>
      <c r="V21" s="106">
        <v>38.090000000000003</v>
      </c>
      <c r="W21" s="106" t="s">
        <v>57</v>
      </c>
      <c r="X21" s="107">
        <v>1451.2</v>
      </c>
      <c r="Y21" s="31"/>
      <c r="Z21" s="31"/>
    </row>
    <row r="22" spans="1:26" s="43" customFormat="1" ht="11.25" x14ac:dyDescent="0.2">
      <c r="A22" s="164"/>
      <c r="B22" s="170"/>
      <c r="C22" s="170"/>
      <c r="D22" s="171"/>
      <c r="E22" s="31"/>
      <c r="F22" s="44">
        <f t="shared" si="0"/>
        <v>58440</v>
      </c>
      <c r="G22" s="45"/>
      <c r="H22" s="45"/>
      <c r="I22" s="46"/>
      <c r="J22" s="47"/>
      <c r="K22" s="48"/>
      <c r="L22" s="49"/>
      <c r="M22" s="50">
        <f>M21-((G22+I22)*data!$B$22+(H22+J22)*data!$B$23)/100+L22</f>
        <v>50.039999999999992</v>
      </c>
      <c r="N22" s="51">
        <f>WEEKDAY($A21,2)</f>
        <v>3</v>
      </c>
      <c r="O22" s="52"/>
      <c r="P22" s="41"/>
      <c r="Q22" s="53"/>
      <c r="R22" s="41"/>
      <c r="S22" s="108"/>
      <c r="T22" s="109"/>
      <c r="U22" s="106" t="s">
        <v>58</v>
      </c>
      <c r="V22" s="106">
        <v>26.06</v>
      </c>
      <c r="W22" s="106" t="s">
        <v>57</v>
      </c>
      <c r="X22" s="107">
        <v>1003.3</v>
      </c>
      <c r="Y22" s="31"/>
      <c r="Z22" s="31"/>
    </row>
    <row r="23" spans="1:26" s="43" customFormat="1" ht="11.25" x14ac:dyDescent="0.2">
      <c r="A23" s="164">
        <f>A21+1</f>
        <v>41221</v>
      </c>
      <c r="B23" s="165"/>
      <c r="C23" s="165"/>
      <c r="D23" s="166"/>
      <c r="E23" s="31"/>
      <c r="F23" s="44">
        <f t="shared" si="0"/>
        <v>58440</v>
      </c>
      <c r="G23" s="45"/>
      <c r="H23" s="45"/>
      <c r="I23" s="46"/>
      <c r="J23" s="47"/>
      <c r="K23" s="48"/>
      <c r="L23" s="49"/>
      <c r="M23" s="50">
        <f>M22-((G23+I23)*data!$B$22+(H23+J23)*data!$B$23)/100+L23</f>
        <v>50.039999999999992</v>
      </c>
      <c r="N23" s="51">
        <f>WEEKDAY($A23,2)</f>
        <v>4</v>
      </c>
      <c r="O23" s="52"/>
      <c r="P23" s="41"/>
      <c r="Q23" s="53"/>
      <c r="R23" s="41"/>
      <c r="S23" s="105">
        <v>38784</v>
      </c>
      <c r="T23" s="106" t="s">
        <v>55</v>
      </c>
      <c r="U23" s="106" t="s">
        <v>59</v>
      </c>
      <c r="V23" s="106">
        <v>33.619999999999997</v>
      </c>
      <c r="W23" s="106" t="s">
        <v>57</v>
      </c>
      <c r="X23" s="107">
        <v>1307.8</v>
      </c>
      <c r="Y23" s="31"/>
      <c r="Z23" s="31"/>
    </row>
    <row r="24" spans="1:26" s="43" customFormat="1" ht="11.25" x14ac:dyDescent="0.2">
      <c r="A24" s="164"/>
      <c r="B24" s="170"/>
      <c r="C24" s="170"/>
      <c r="D24" s="171"/>
      <c r="E24" s="31"/>
      <c r="F24" s="44">
        <f t="shared" si="0"/>
        <v>58440</v>
      </c>
      <c r="G24" s="45"/>
      <c r="H24" s="45"/>
      <c r="I24" s="46"/>
      <c r="J24" s="47"/>
      <c r="K24" s="48"/>
      <c r="L24" s="49"/>
      <c r="M24" s="50">
        <f>M23-((G24+I24)*data!$B$22+(H24+J24)*data!$B$23)/100+L24</f>
        <v>50.039999999999992</v>
      </c>
      <c r="N24" s="51">
        <f>WEEKDAY($A23,2)</f>
        <v>4</v>
      </c>
      <c r="O24" s="52"/>
      <c r="P24" s="41"/>
      <c r="Q24" s="53"/>
      <c r="R24" s="41"/>
      <c r="S24" s="31"/>
      <c r="T24" s="31"/>
      <c r="U24" s="31"/>
      <c r="V24" s="31"/>
      <c r="W24" s="31"/>
      <c r="X24" s="31"/>
      <c r="Y24" s="31"/>
      <c r="Z24" s="31"/>
    </row>
    <row r="25" spans="1:26" s="43" customFormat="1" ht="11.25" x14ac:dyDescent="0.2">
      <c r="A25" s="164">
        <f>A23+1</f>
        <v>41222</v>
      </c>
      <c r="B25" s="165"/>
      <c r="C25" s="165"/>
      <c r="D25" s="166"/>
      <c r="E25" s="31"/>
      <c r="F25" s="44">
        <f t="shared" si="0"/>
        <v>58440</v>
      </c>
      <c r="G25" s="45"/>
      <c r="H25" s="45"/>
      <c r="I25" s="46"/>
      <c r="J25" s="47"/>
      <c r="K25" s="48"/>
      <c r="L25" s="49"/>
      <c r="M25" s="50">
        <f>M24-((G25+I25)*data!$B$22+(H25+J25)*data!$B$23)/100+L25</f>
        <v>50.039999999999992</v>
      </c>
      <c r="N25" s="51">
        <f>WEEKDAY($A25,2)</f>
        <v>5</v>
      </c>
      <c r="O25" s="52"/>
      <c r="P25" s="41"/>
      <c r="Q25" s="53"/>
      <c r="R25" s="41"/>
      <c r="S25" s="31"/>
      <c r="T25" s="31"/>
      <c r="U25" s="31"/>
      <c r="V25" s="31"/>
      <c r="W25" s="31"/>
      <c r="X25" s="31"/>
      <c r="Y25" s="31"/>
      <c r="Z25" s="31"/>
    </row>
    <row r="26" spans="1:26" s="43" customFormat="1" ht="11.25" x14ac:dyDescent="0.2">
      <c r="A26" s="164"/>
      <c r="B26" s="170"/>
      <c r="C26" s="170"/>
      <c r="D26" s="171"/>
      <c r="E26" s="31"/>
      <c r="F26" s="44">
        <f t="shared" si="0"/>
        <v>58440</v>
      </c>
      <c r="G26" s="45"/>
      <c r="H26" s="45"/>
      <c r="I26" s="46"/>
      <c r="J26" s="47"/>
      <c r="K26" s="48"/>
      <c r="L26" s="49"/>
      <c r="M26" s="50">
        <f>M25-((G26+I26)*data!$B$22+(H26+J26)*data!$B$23)/100+L26</f>
        <v>50.039999999999992</v>
      </c>
      <c r="N26" s="51">
        <f>WEEKDAY($A25,2)</f>
        <v>5</v>
      </c>
      <c r="O26" s="52"/>
      <c r="P26" s="41"/>
      <c r="Q26" s="53"/>
      <c r="R26" s="41"/>
      <c r="S26" s="31"/>
      <c r="T26" s="31"/>
      <c r="U26" s="31"/>
      <c r="V26" s="31"/>
      <c r="W26" s="31"/>
      <c r="X26" s="31"/>
      <c r="Y26" s="31"/>
      <c r="Z26" s="31"/>
    </row>
    <row r="27" spans="1:26" s="43" customFormat="1" ht="11.25" x14ac:dyDescent="0.2">
      <c r="A27" s="164">
        <f>A25+1</f>
        <v>41223</v>
      </c>
      <c r="B27" s="170"/>
      <c r="C27" s="170"/>
      <c r="D27" s="171"/>
      <c r="E27" s="31"/>
      <c r="F27" s="44">
        <f t="shared" si="0"/>
        <v>58440</v>
      </c>
      <c r="G27" s="45"/>
      <c r="H27" s="45"/>
      <c r="I27" s="46"/>
      <c r="J27" s="47"/>
      <c r="K27" s="48"/>
      <c r="L27" s="49"/>
      <c r="M27" s="50">
        <f>M26-((G27+I27)*data!$B$22+(H27+J27)*data!$B$23)/100+L27</f>
        <v>50.039999999999992</v>
      </c>
      <c r="N27" s="51">
        <f>WEEKDAY($A27,2)</f>
        <v>6</v>
      </c>
      <c r="O27" s="52"/>
      <c r="P27" s="41"/>
      <c r="Q27" s="53"/>
      <c r="R27" s="41"/>
      <c r="S27" s="31"/>
      <c r="T27" s="31"/>
      <c r="U27" s="31"/>
      <c r="V27" s="31"/>
      <c r="W27" s="31"/>
      <c r="X27" s="31"/>
      <c r="Y27" s="31"/>
      <c r="Z27" s="31"/>
    </row>
    <row r="28" spans="1:26" s="43" customFormat="1" ht="11.25" x14ac:dyDescent="0.2">
      <c r="A28" s="164"/>
      <c r="B28" s="170"/>
      <c r="C28" s="170"/>
      <c r="D28" s="171"/>
      <c r="E28" s="31"/>
      <c r="F28" s="44">
        <f t="shared" si="0"/>
        <v>58440</v>
      </c>
      <c r="G28" s="45"/>
      <c r="H28" s="45"/>
      <c r="I28" s="46"/>
      <c r="J28" s="47"/>
      <c r="K28" s="48"/>
      <c r="L28" s="49"/>
      <c r="M28" s="50">
        <f>M27-((G28+I28)*data!$B$22+(H28+J28)*data!$B$23)/100+L28</f>
        <v>50.039999999999992</v>
      </c>
      <c r="N28" s="51">
        <f>WEEKDAY($A27,2)</f>
        <v>6</v>
      </c>
      <c r="O28" s="52"/>
      <c r="P28" s="41"/>
      <c r="Q28" s="53"/>
      <c r="R28" s="41"/>
      <c r="S28" s="31"/>
      <c r="T28" s="31"/>
      <c r="U28" s="31"/>
      <c r="V28" s="31"/>
      <c r="W28" s="31"/>
      <c r="X28" s="31"/>
      <c r="Y28" s="31"/>
      <c r="Z28" s="31"/>
    </row>
    <row r="29" spans="1:26" s="43" customFormat="1" ht="11.25" x14ac:dyDescent="0.2">
      <c r="A29" s="164">
        <f>A27+1</f>
        <v>41224</v>
      </c>
      <c r="B29" s="170"/>
      <c r="C29" s="170"/>
      <c r="D29" s="171"/>
      <c r="E29" s="31"/>
      <c r="F29" s="44">
        <f t="shared" si="0"/>
        <v>58440</v>
      </c>
      <c r="G29" s="45"/>
      <c r="H29" s="45"/>
      <c r="I29" s="46"/>
      <c r="J29" s="47"/>
      <c r="K29" s="48"/>
      <c r="L29" s="49"/>
      <c r="M29" s="50">
        <f>M28-((G29+I29)*data!$B$22+(H29+J29)*data!$B$23)/100+L29</f>
        <v>50.039999999999992</v>
      </c>
      <c r="N29" s="51">
        <f>WEEKDAY($A29,2)</f>
        <v>7</v>
      </c>
      <c r="O29" s="52"/>
      <c r="P29" s="41"/>
      <c r="Q29" s="53"/>
      <c r="R29" s="41"/>
      <c r="S29" s="31"/>
      <c r="T29" s="31"/>
      <c r="U29" s="31"/>
      <c r="V29" s="31"/>
      <c r="W29" s="31"/>
      <c r="X29" s="31"/>
      <c r="Y29" s="31"/>
      <c r="Z29" s="31"/>
    </row>
    <row r="30" spans="1:26" s="43" customFormat="1" ht="11.25" x14ac:dyDescent="0.2">
      <c r="A30" s="164"/>
      <c r="B30" s="170"/>
      <c r="C30" s="170"/>
      <c r="D30" s="171"/>
      <c r="E30" s="31"/>
      <c r="F30" s="44">
        <f t="shared" si="0"/>
        <v>58440</v>
      </c>
      <c r="G30" s="45"/>
      <c r="H30" s="45"/>
      <c r="I30" s="46"/>
      <c r="J30" s="47"/>
      <c r="K30" s="48"/>
      <c r="L30" s="49"/>
      <c r="M30" s="50">
        <f>M29-((G30+I30)*data!$B$22+(H30+J30)*data!$B$23)/100+L30</f>
        <v>50.039999999999992</v>
      </c>
      <c r="N30" s="51">
        <f>WEEKDAY($A29,2)</f>
        <v>7</v>
      </c>
      <c r="O30" s="52"/>
      <c r="P30" s="41"/>
      <c r="Q30" s="53"/>
      <c r="R30" s="41"/>
      <c r="S30" s="31"/>
      <c r="T30" s="31"/>
      <c r="U30" s="31"/>
      <c r="V30" s="31"/>
      <c r="W30" s="31"/>
      <c r="X30" s="31"/>
      <c r="Y30" s="31"/>
      <c r="Z30" s="31"/>
    </row>
    <row r="31" spans="1:26" s="43" customFormat="1" ht="11.25" x14ac:dyDescent="0.2">
      <c r="A31" s="164">
        <f>A29+1</f>
        <v>41225</v>
      </c>
      <c r="B31" s="165"/>
      <c r="C31" s="165"/>
      <c r="D31" s="166"/>
      <c r="E31" s="31"/>
      <c r="F31" s="44">
        <f t="shared" si="0"/>
        <v>58440</v>
      </c>
      <c r="G31" s="45"/>
      <c r="H31" s="45"/>
      <c r="I31" s="46"/>
      <c r="J31" s="47"/>
      <c r="K31" s="48"/>
      <c r="L31" s="49"/>
      <c r="M31" s="50">
        <f>M30-((G31+I31)*data!$B$22+(H31+J31)*data!$B$23)/100+L31</f>
        <v>50.039999999999992</v>
      </c>
      <c r="N31" s="51">
        <f>WEEKDAY($A31,2)</f>
        <v>1</v>
      </c>
      <c r="O31" s="52"/>
      <c r="P31" s="41"/>
      <c r="Q31" s="53"/>
      <c r="R31" s="41"/>
      <c r="S31" s="31"/>
      <c r="T31" s="31"/>
      <c r="U31" s="31"/>
      <c r="V31" s="31"/>
      <c r="W31" s="31"/>
      <c r="X31" s="31"/>
      <c r="Y31" s="31"/>
      <c r="Z31" s="31"/>
    </row>
    <row r="32" spans="1:26" s="43" customFormat="1" ht="11.25" x14ac:dyDescent="0.2">
      <c r="A32" s="164"/>
      <c r="B32" s="170"/>
      <c r="C32" s="170"/>
      <c r="D32" s="171"/>
      <c r="E32" s="31"/>
      <c r="F32" s="44">
        <f t="shared" si="0"/>
        <v>58440</v>
      </c>
      <c r="G32" s="45"/>
      <c r="H32" s="45"/>
      <c r="I32" s="46"/>
      <c r="J32" s="47"/>
      <c r="K32" s="48"/>
      <c r="L32" s="49"/>
      <c r="M32" s="50">
        <f>M31-((G32+I32)*data!$B$22+(H32+J32)*data!$B$23)/100+L32</f>
        <v>50.039999999999992</v>
      </c>
      <c r="N32" s="51">
        <f>WEEKDAY($A31,2)</f>
        <v>1</v>
      </c>
      <c r="O32" s="52"/>
      <c r="P32" s="41"/>
      <c r="Q32" s="53"/>
      <c r="R32" s="41"/>
      <c r="S32" s="31"/>
      <c r="T32" s="31"/>
      <c r="U32" s="31"/>
      <c r="V32" s="31"/>
      <c r="W32" s="31"/>
      <c r="X32" s="31"/>
      <c r="Y32" s="31"/>
      <c r="Z32" s="31"/>
    </row>
    <row r="33" spans="1:26" s="43" customFormat="1" ht="11.25" x14ac:dyDescent="0.2">
      <c r="A33" s="164">
        <f>A31+1</f>
        <v>41226</v>
      </c>
      <c r="B33" s="165"/>
      <c r="C33" s="165"/>
      <c r="D33" s="166"/>
      <c r="E33" s="31"/>
      <c r="F33" s="44">
        <f t="shared" si="0"/>
        <v>58440</v>
      </c>
      <c r="G33" s="45"/>
      <c r="H33" s="45"/>
      <c r="I33" s="46"/>
      <c r="J33" s="47"/>
      <c r="K33" s="48"/>
      <c r="L33" s="49"/>
      <c r="M33" s="50">
        <f>M32-((G33+I33)*data!$B$22+(H33+J33)*data!$B$23)/100+L33</f>
        <v>50.039999999999992</v>
      </c>
      <c r="N33" s="51">
        <f>WEEKDAY($A33,2)</f>
        <v>2</v>
      </c>
      <c r="O33" s="52"/>
      <c r="P33" s="41"/>
      <c r="Q33" s="53"/>
      <c r="R33" s="41"/>
      <c r="S33" s="31"/>
      <c r="T33" s="31"/>
      <c r="U33" s="31"/>
      <c r="V33" s="31"/>
      <c r="W33" s="31"/>
      <c r="X33" s="31"/>
      <c r="Y33" s="31"/>
      <c r="Z33" s="31"/>
    </row>
    <row r="34" spans="1:26" s="43" customFormat="1" ht="11.25" x14ac:dyDescent="0.2">
      <c r="A34" s="164"/>
      <c r="B34" s="170"/>
      <c r="C34" s="170"/>
      <c r="D34" s="171"/>
      <c r="E34" s="31"/>
      <c r="F34" s="44">
        <f t="shared" si="0"/>
        <v>58440</v>
      </c>
      <c r="G34" s="45"/>
      <c r="H34" s="45"/>
      <c r="I34" s="46"/>
      <c r="J34" s="47"/>
      <c r="K34" s="48"/>
      <c r="L34" s="49"/>
      <c r="M34" s="50">
        <f>M33-((G34+I34)*data!$B$22+(H34+J34)*data!$B$23)/100+L34</f>
        <v>50.039999999999992</v>
      </c>
      <c r="N34" s="51">
        <f>WEEKDAY($A33,2)</f>
        <v>2</v>
      </c>
      <c r="O34" s="52"/>
      <c r="P34" s="41"/>
      <c r="Q34" s="53"/>
      <c r="R34" s="41"/>
      <c r="S34" s="31"/>
      <c r="T34" s="31"/>
      <c r="U34" s="31"/>
      <c r="V34" s="31"/>
      <c r="W34" s="31"/>
      <c r="X34" s="31"/>
      <c r="Y34" s="31"/>
      <c r="Z34" s="31"/>
    </row>
    <row r="35" spans="1:26" s="43" customFormat="1" ht="11.25" x14ac:dyDescent="0.2">
      <c r="A35" s="164">
        <f>A33+1</f>
        <v>41227</v>
      </c>
      <c r="B35" s="165"/>
      <c r="C35" s="165"/>
      <c r="D35" s="166"/>
      <c r="E35" s="31"/>
      <c r="F35" s="44">
        <f t="shared" si="0"/>
        <v>58440</v>
      </c>
      <c r="G35" s="45"/>
      <c r="H35" s="45"/>
      <c r="I35" s="46"/>
      <c r="J35" s="47"/>
      <c r="K35" s="48"/>
      <c r="L35" s="49"/>
      <c r="M35" s="50">
        <f>M34-((G35+I35)*data!$B$22+(H35+J35)*data!$B$23)/100+L35</f>
        <v>50.039999999999992</v>
      </c>
      <c r="N35" s="51">
        <f>WEEKDAY($A35,2)</f>
        <v>3</v>
      </c>
      <c r="O35" s="52"/>
      <c r="P35" s="41"/>
      <c r="Q35" s="53"/>
      <c r="R35" s="41"/>
      <c r="S35" s="31"/>
      <c r="T35" s="31"/>
      <c r="U35" s="31"/>
      <c r="V35" s="31"/>
      <c r="W35" s="31"/>
      <c r="X35" s="31"/>
      <c r="Y35" s="31"/>
      <c r="Z35" s="31"/>
    </row>
    <row r="36" spans="1:26" s="43" customFormat="1" ht="11.25" x14ac:dyDescent="0.2">
      <c r="A36" s="164"/>
      <c r="B36" s="170"/>
      <c r="C36" s="170"/>
      <c r="D36" s="171"/>
      <c r="E36" s="31"/>
      <c r="F36" s="44">
        <f t="shared" si="0"/>
        <v>58440</v>
      </c>
      <c r="G36" s="45"/>
      <c r="H36" s="45"/>
      <c r="I36" s="46"/>
      <c r="J36" s="47"/>
      <c r="K36" s="48"/>
      <c r="L36" s="49"/>
      <c r="M36" s="50">
        <f>M35-((G36+I36)*data!$B$22+(H36+J36)*data!$B$23)/100+L36</f>
        <v>50.039999999999992</v>
      </c>
      <c r="N36" s="51">
        <f>WEEKDAY($A35,2)</f>
        <v>3</v>
      </c>
      <c r="O36" s="52"/>
      <c r="P36" s="41"/>
      <c r="Q36" s="53"/>
      <c r="R36" s="41"/>
      <c r="S36" s="31"/>
      <c r="T36" s="31"/>
      <c r="U36" s="31"/>
      <c r="V36" s="31"/>
      <c r="W36" s="31"/>
      <c r="X36" s="31"/>
      <c r="Y36" s="31"/>
      <c r="Z36" s="31"/>
    </row>
    <row r="37" spans="1:26" s="43" customFormat="1" ht="11.25" x14ac:dyDescent="0.2">
      <c r="A37" s="164">
        <f>A35+1</f>
        <v>41228</v>
      </c>
      <c r="B37" s="165"/>
      <c r="C37" s="165"/>
      <c r="D37" s="166"/>
      <c r="E37" s="31"/>
      <c r="F37" s="44">
        <f t="shared" si="0"/>
        <v>58440</v>
      </c>
      <c r="G37" s="45"/>
      <c r="H37" s="45"/>
      <c r="I37" s="46"/>
      <c r="J37" s="47"/>
      <c r="K37" s="48"/>
      <c r="L37" s="49"/>
      <c r="M37" s="50">
        <f>M36-((G37+I37)*data!$B$22+(H37+J37)*data!$B$23)/100+L37</f>
        <v>50.039999999999992</v>
      </c>
      <c r="N37" s="51">
        <f>WEEKDAY($A37,2)</f>
        <v>4</v>
      </c>
      <c r="O37" s="52"/>
      <c r="P37" s="41"/>
      <c r="Q37" s="53"/>
      <c r="R37" s="41"/>
      <c r="S37" s="31"/>
      <c r="T37" s="31"/>
      <c r="U37" s="31"/>
      <c r="V37" s="31"/>
      <c r="W37" s="31"/>
      <c r="X37" s="31"/>
      <c r="Y37" s="31"/>
      <c r="Z37" s="31"/>
    </row>
    <row r="38" spans="1:26" s="43" customFormat="1" ht="11.25" x14ac:dyDescent="0.2">
      <c r="A38" s="164"/>
      <c r="B38" s="170"/>
      <c r="C38" s="170"/>
      <c r="D38" s="171"/>
      <c r="E38" s="31"/>
      <c r="F38" s="44">
        <f t="shared" si="0"/>
        <v>58440</v>
      </c>
      <c r="G38" s="45"/>
      <c r="H38" s="45"/>
      <c r="I38" s="46"/>
      <c r="J38" s="47"/>
      <c r="K38" s="48"/>
      <c r="L38" s="49"/>
      <c r="M38" s="50">
        <f>M37-((G38+I38)*data!$B$22+(H38+J38)*data!$B$23)/100+L38</f>
        <v>50.039999999999992</v>
      </c>
      <c r="N38" s="51">
        <f>WEEKDAY($A37,2)</f>
        <v>4</v>
      </c>
      <c r="O38" s="52"/>
      <c r="P38" s="41"/>
      <c r="Q38" s="53"/>
      <c r="R38" s="41"/>
      <c r="S38" s="31"/>
      <c r="T38" s="31"/>
      <c r="U38" s="31"/>
      <c r="V38" s="31"/>
      <c r="W38" s="31"/>
      <c r="X38" s="31"/>
      <c r="Y38" s="31"/>
      <c r="Z38" s="31"/>
    </row>
    <row r="39" spans="1:26" s="43" customFormat="1" ht="11.25" x14ac:dyDescent="0.2">
      <c r="A39" s="164">
        <f>A37+1</f>
        <v>41229</v>
      </c>
      <c r="B39" s="165"/>
      <c r="C39" s="165"/>
      <c r="D39" s="166"/>
      <c r="E39" s="31"/>
      <c r="F39" s="44">
        <f t="shared" si="0"/>
        <v>58440</v>
      </c>
      <c r="G39" s="45"/>
      <c r="H39" s="45"/>
      <c r="I39" s="46"/>
      <c r="J39" s="47"/>
      <c r="K39" s="48"/>
      <c r="L39" s="49"/>
      <c r="M39" s="50">
        <f>M38-((G39+I39)*data!$B$22+(H39+J39)*data!$B$23)/100+L39</f>
        <v>50.039999999999992</v>
      </c>
      <c r="N39" s="51">
        <f>WEEKDAY($A39,2)</f>
        <v>5</v>
      </c>
      <c r="O39" s="52"/>
      <c r="P39" s="41"/>
      <c r="Q39" s="53"/>
      <c r="R39" s="41"/>
      <c r="S39" s="31"/>
      <c r="T39" s="31"/>
      <c r="U39" s="31"/>
      <c r="V39" s="31"/>
      <c r="W39" s="31"/>
      <c r="X39" s="31"/>
      <c r="Y39" s="31"/>
      <c r="Z39" s="31"/>
    </row>
    <row r="40" spans="1:26" s="43" customFormat="1" ht="11.25" x14ac:dyDescent="0.2">
      <c r="A40" s="164"/>
      <c r="B40" s="170"/>
      <c r="C40" s="170"/>
      <c r="D40" s="171"/>
      <c r="E40" s="31"/>
      <c r="F40" s="44">
        <f t="shared" si="0"/>
        <v>58440</v>
      </c>
      <c r="G40" s="45"/>
      <c r="H40" s="45"/>
      <c r="I40" s="46"/>
      <c r="J40" s="47"/>
      <c r="K40" s="48"/>
      <c r="L40" s="49"/>
      <c r="M40" s="50">
        <f>M39-((G40+I40)*data!$B$22+(H40+J40)*data!$B$23)/100+L40</f>
        <v>50.039999999999992</v>
      </c>
      <c r="N40" s="51">
        <f>WEEKDAY($A39,2)</f>
        <v>5</v>
      </c>
      <c r="O40" s="52"/>
      <c r="P40" s="41"/>
      <c r="Q40" s="53"/>
      <c r="R40" s="41"/>
      <c r="S40" s="31"/>
      <c r="T40" s="31"/>
      <c r="U40" s="31"/>
      <c r="V40" s="31"/>
      <c r="W40" s="31"/>
      <c r="X40" s="31"/>
      <c r="Y40" s="31"/>
      <c r="Z40" s="31"/>
    </row>
    <row r="41" spans="1:26" s="43" customFormat="1" ht="11.25" x14ac:dyDescent="0.2">
      <c r="A41" s="164">
        <f>A39+1</f>
        <v>41230</v>
      </c>
      <c r="B41" s="170"/>
      <c r="C41" s="170"/>
      <c r="D41" s="171"/>
      <c r="E41" s="31"/>
      <c r="F41" s="44">
        <f t="shared" si="0"/>
        <v>58440</v>
      </c>
      <c r="G41" s="45"/>
      <c r="H41" s="45"/>
      <c r="I41" s="46"/>
      <c r="J41" s="47"/>
      <c r="K41" s="48"/>
      <c r="L41" s="49"/>
      <c r="M41" s="50">
        <f>M40-((G41+I41)*data!$B$22+(H41+J41)*data!$B$23)/100+L41</f>
        <v>50.039999999999992</v>
      </c>
      <c r="N41" s="51">
        <f>WEEKDAY($A41,2)</f>
        <v>6</v>
      </c>
      <c r="O41" s="52"/>
      <c r="P41" s="41"/>
      <c r="Q41" s="53"/>
      <c r="R41" s="41"/>
      <c r="S41" s="31"/>
      <c r="T41" s="31"/>
      <c r="U41" s="31"/>
      <c r="V41" s="31"/>
      <c r="W41" s="31"/>
      <c r="X41" s="31"/>
      <c r="Y41" s="31"/>
      <c r="Z41" s="31"/>
    </row>
    <row r="42" spans="1:26" s="43" customFormat="1" ht="11.25" x14ac:dyDescent="0.2">
      <c r="A42" s="164"/>
      <c r="B42" s="170"/>
      <c r="C42" s="170"/>
      <c r="D42" s="171"/>
      <c r="E42" s="31"/>
      <c r="F42" s="44">
        <f t="shared" si="0"/>
        <v>58440</v>
      </c>
      <c r="G42" s="45"/>
      <c r="H42" s="45"/>
      <c r="I42" s="46"/>
      <c r="J42" s="47"/>
      <c r="K42" s="48"/>
      <c r="L42" s="49"/>
      <c r="M42" s="50">
        <f>M41-((G42+I42)*data!$B$22+(H42+J42)*data!$B$23)/100+L42</f>
        <v>50.039999999999992</v>
      </c>
      <c r="N42" s="51">
        <f>WEEKDAY($A41,2)</f>
        <v>6</v>
      </c>
      <c r="O42" s="52"/>
      <c r="P42" s="41"/>
      <c r="Q42" s="53"/>
      <c r="R42" s="41"/>
      <c r="S42" s="31"/>
      <c r="T42" s="31"/>
      <c r="U42" s="31"/>
      <c r="V42" s="31"/>
      <c r="W42" s="31"/>
      <c r="X42" s="31"/>
      <c r="Y42" s="31"/>
      <c r="Z42" s="31"/>
    </row>
    <row r="43" spans="1:26" s="43" customFormat="1" ht="11.25" x14ac:dyDescent="0.2">
      <c r="A43" s="164">
        <f>A41+1</f>
        <v>41231</v>
      </c>
      <c r="B43" s="170"/>
      <c r="C43" s="170"/>
      <c r="D43" s="171"/>
      <c r="E43" s="31"/>
      <c r="F43" s="44">
        <f t="shared" si="0"/>
        <v>58440</v>
      </c>
      <c r="G43" s="45"/>
      <c r="H43" s="45"/>
      <c r="I43" s="46"/>
      <c r="J43" s="47"/>
      <c r="K43" s="48"/>
      <c r="L43" s="49"/>
      <c r="M43" s="50">
        <f>M42-((G43+I43)*data!$B$22+(H43+J43)*data!$B$23)/100+L43</f>
        <v>50.039999999999992</v>
      </c>
      <c r="N43" s="51">
        <f>WEEKDAY($A43,2)</f>
        <v>7</v>
      </c>
      <c r="O43" s="52"/>
      <c r="P43" s="41"/>
      <c r="Q43" s="53"/>
      <c r="R43" s="41"/>
      <c r="S43" s="31"/>
      <c r="T43" s="31"/>
      <c r="U43" s="31"/>
      <c r="V43" s="31"/>
      <c r="W43" s="31"/>
      <c r="X43" s="31"/>
      <c r="Y43" s="31"/>
      <c r="Z43" s="31"/>
    </row>
    <row r="44" spans="1:26" s="43" customFormat="1" ht="11.25" x14ac:dyDescent="0.2">
      <c r="A44" s="164"/>
      <c r="B44" s="170"/>
      <c r="C44" s="170"/>
      <c r="D44" s="171"/>
      <c r="E44" s="31"/>
      <c r="F44" s="44">
        <f t="shared" si="0"/>
        <v>58440</v>
      </c>
      <c r="G44" s="45"/>
      <c r="H44" s="45"/>
      <c r="I44" s="46"/>
      <c r="J44" s="47"/>
      <c r="K44" s="48"/>
      <c r="L44" s="49"/>
      <c r="M44" s="50">
        <f>M43-((G44+I44)*data!$B$22+(H44+J44)*data!$B$23)/100+L44</f>
        <v>50.039999999999992</v>
      </c>
      <c r="N44" s="51">
        <f>WEEKDAY($A43,2)</f>
        <v>7</v>
      </c>
      <c r="O44" s="52"/>
      <c r="P44" s="41"/>
      <c r="Q44" s="53"/>
      <c r="R44" s="41"/>
      <c r="S44" s="31"/>
      <c r="T44" s="31"/>
      <c r="U44" s="31"/>
      <c r="V44" s="31"/>
      <c r="W44" s="31"/>
      <c r="X44" s="31"/>
      <c r="Y44" s="31"/>
      <c r="Z44" s="31"/>
    </row>
    <row r="45" spans="1:26" s="43" customFormat="1" ht="11.25" x14ac:dyDescent="0.2">
      <c r="A45" s="164">
        <f>A43+1</f>
        <v>41232</v>
      </c>
      <c r="B45" s="165"/>
      <c r="C45" s="165"/>
      <c r="D45" s="166"/>
      <c r="E45" s="31"/>
      <c r="F45" s="44">
        <f t="shared" si="0"/>
        <v>58440</v>
      </c>
      <c r="G45" s="45"/>
      <c r="H45" s="45"/>
      <c r="I45" s="46"/>
      <c r="J45" s="47"/>
      <c r="K45" s="48"/>
      <c r="L45" s="49"/>
      <c r="M45" s="50">
        <f>M44-((G45+I45)*data!$B$22+(H45+J45)*data!$B$23)/100+L45</f>
        <v>50.039999999999992</v>
      </c>
      <c r="N45" s="51">
        <f>WEEKDAY($A45,2)</f>
        <v>1</v>
      </c>
      <c r="O45" s="52"/>
      <c r="P45" s="41"/>
      <c r="Q45" s="53"/>
      <c r="R45" s="41"/>
      <c r="S45" s="31"/>
      <c r="T45" s="31"/>
      <c r="U45" s="31"/>
      <c r="V45" s="31"/>
      <c r="W45" s="31"/>
      <c r="X45" s="31"/>
      <c r="Y45" s="31"/>
      <c r="Z45" s="31"/>
    </row>
    <row r="46" spans="1:26" s="43" customFormat="1" ht="11.25" x14ac:dyDescent="0.2">
      <c r="A46" s="164"/>
      <c r="B46" s="170"/>
      <c r="C46" s="170"/>
      <c r="D46" s="171"/>
      <c r="E46" s="31"/>
      <c r="F46" s="44">
        <f t="shared" si="0"/>
        <v>58440</v>
      </c>
      <c r="G46" s="45"/>
      <c r="H46" s="45"/>
      <c r="I46" s="46"/>
      <c r="J46" s="47"/>
      <c r="K46" s="48"/>
      <c r="L46" s="49"/>
      <c r="M46" s="50">
        <f>M45-((G46+I46)*data!$B$22+(H46+J46)*data!$B$23)/100+L46</f>
        <v>50.039999999999992</v>
      </c>
      <c r="N46" s="51">
        <f>WEEKDAY($A45,2)</f>
        <v>1</v>
      </c>
      <c r="O46" s="52"/>
      <c r="P46" s="41"/>
      <c r="Q46" s="53"/>
      <c r="R46" s="41"/>
      <c r="S46" s="31"/>
      <c r="T46" s="31"/>
      <c r="U46" s="31"/>
      <c r="V46" s="31"/>
      <c r="W46" s="31"/>
      <c r="X46" s="31"/>
      <c r="Y46" s="31"/>
      <c r="Z46" s="31"/>
    </row>
    <row r="47" spans="1:26" s="43" customFormat="1" ht="11.25" x14ac:dyDescent="0.2">
      <c r="A47" s="164">
        <f>A45+1</f>
        <v>41233</v>
      </c>
      <c r="B47" s="165"/>
      <c r="C47" s="165"/>
      <c r="D47" s="166"/>
      <c r="E47" s="31"/>
      <c r="F47" s="44">
        <f t="shared" si="0"/>
        <v>58440</v>
      </c>
      <c r="G47" s="45"/>
      <c r="H47" s="45"/>
      <c r="I47" s="46"/>
      <c r="J47" s="47"/>
      <c r="K47" s="48"/>
      <c r="L47" s="49"/>
      <c r="M47" s="50">
        <f>M46-((G47+I47)*data!$B$22+(H47+J47)*data!$B$23)/100+L47</f>
        <v>50.039999999999992</v>
      </c>
      <c r="N47" s="51">
        <f>WEEKDAY($A47,2)</f>
        <v>2</v>
      </c>
      <c r="O47" s="52"/>
      <c r="P47" s="41"/>
      <c r="Q47" s="53"/>
      <c r="R47" s="41"/>
      <c r="S47" s="31"/>
      <c r="T47" s="31"/>
      <c r="U47" s="31"/>
      <c r="V47" s="31"/>
      <c r="W47" s="31"/>
      <c r="X47" s="31"/>
      <c r="Y47" s="31"/>
      <c r="Z47" s="31"/>
    </row>
    <row r="48" spans="1:26" s="43" customFormat="1" ht="11.25" x14ac:dyDescent="0.2">
      <c r="A48" s="164"/>
      <c r="B48" s="170"/>
      <c r="C48" s="170"/>
      <c r="D48" s="171"/>
      <c r="E48" s="31"/>
      <c r="F48" s="44">
        <f t="shared" si="0"/>
        <v>58440</v>
      </c>
      <c r="G48" s="45"/>
      <c r="H48" s="45"/>
      <c r="I48" s="46"/>
      <c r="J48" s="47"/>
      <c r="K48" s="48"/>
      <c r="L48" s="49"/>
      <c r="M48" s="50">
        <f>M47-((G48+I48)*data!$B$22+(H48+J48)*data!$B$23)/100+L48</f>
        <v>50.039999999999992</v>
      </c>
      <c r="N48" s="51">
        <f>WEEKDAY($A47,2)</f>
        <v>2</v>
      </c>
      <c r="O48" s="52"/>
      <c r="P48" s="41"/>
      <c r="Q48" s="53"/>
      <c r="R48" s="41"/>
      <c r="S48" s="31"/>
      <c r="T48" s="31"/>
      <c r="U48" s="31"/>
      <c r="V48" s="31"/>
      <c r="W48" s="31"/>
      <c r="X48" s="31"/>
      <c r="Y48" s="31"/>
      <c r="Z48" s="31"/>
    </row>
    <row r="49" spans="1:26" s="43" customFormat="1" ht="11.25" x14ac:dyDescent="0.2">
      <c r="A49" s="164">
        <f>A47+1</f>
        <v>41234</v>
      </c>
      <c r="B49" s="165"/>
      <c r="C49" s="165"/>
      <c r="D49" s="166"/>
      <c r="E49" s="31"/>
      <c r="F49" s="44">
        <f t="shared" si="0"/>
        <v>58440</v>
      </c>
      <c r="G49" s="45"/>
      <c r="H49" s="45"/>
      <c r="I49" s="46"/>
      <c r="J49" s="47"/>
      <c r="K49" s="48"/>
      <c r="L49" s="49"/>
      <c r="M49" s="50">
        <f>M48-((G49+I49)*data!$B$22+(H49+J49)*data!$B$23)/100+L49</f>
        <v>50.039999999999992</v>
      </c>
      <c r="N49" s="51">
        <f>WEEKDAY($A49,2)</f>
        <v>3</v>
      </c>
      <c r="O49" s="52"/>
      <c r="P49" s="41"/>
      <c r="Q49" s="53"/>
      <c r="R49" s="41"/>
      <c r="S49" s="31"/>
      <c r="T49" s="31"/>
      <c r="U49" s="31"/>
      <c r="V49" s="31"/>
      <c r="W49" s="31"/>
      <c r="X49" s="31"/>
      <c r="Y49" s="31"/>
      <c r="Z49" s="31"/>
    </row>
    <row r="50" spans="1:26" s="43" customFormat="1" ht="11.25" x14ac:dyDescent="0.2">
      <c r="A50" s="164"/>
      <c r="B50" s="170"/>
      <c r="C50" s="170"/>
      <c r="D50" s="171"/>
      <c r="E50" s="31"/>
      <c r="F50" s="44">
        <f t="shared" si="0"/>
        <v>58440</v>
      </c>
      <c r="G50" s="45"/>
      <c r="H50" s="45"/>
      <c r="I50" s="46"/>
      <c r="J50" s="47"/>
      <c r="K50" s="48"/>
      <c r="L50" s="49"/>
      <c r="M50" s="50">
        <f>M49-((G50+I50)*data!$B$22+(H50+J50)*data!$B$23)/100+L50</f>
        <v>50.039999999999992</v>
      </c>
      <c r="N50" s="51">
        <f>WEEKDAY($A49,2)</f>
        <v>3</v>
      </c>
      <c r="O50" s="52"/>
      <c r="P50" s="41"/>
      <c r="Q50" s="53"/>
      <c r="R50" s="41"/>
      <c r="S50" s="31"/>
      <c r="T50" s="31"/>
      <c r="U50" s="31"/>
      <c r="V50" s="31"/>
      <c r="W50" s="31"/>
      <c r="X50" s="31"/>
      <c r="Y50" s="31"/>
      <c r="Z50" s="31"/>
    </row>
    <row r="51" spans="1:26" s="43" customFormat="1" ht="11.25" x14ac:dyDescent="0.2">
      <c r="A51" s="164">
        <f>A49+1</f>
        <v>41235</v>
      </c>
      <c r="B51" s="165"/>
      <c r="C51" s="165"/>
      <c r="D51" s="166"/>
      <c r="E51" s="31"/>
      <c r="F51" s="44">
        <f t="shared" si="0"/>
        <v>58440</v>
      </c>
      <c r="G51" s="45"/>
      <c r="H51" s="45"/>
      <c r="I51" s="46"/>
      <c r="J51" s="47"/>
      <c r="K51" s="48"/>
      <c r="L51" s="49"/>
      <c r="M51" s="50">
        <f>M50-((G51+I51)*data!$B$22+(H51+J51)*data!$B$23)/100+L51</f>
        <v>50.039999999999992</v>
      </c>
      <c r="N51" s="51">
        <f>WEEKDAY($A51,2)</f>
        <v>4</v>
      </c>
      <c r="O51" s="52"/>
      <c r="P51" s="41"/>
      <c r="Q51" s="53"/>
      <c r="R51" s="41"/>
      <c r="S51" s="31"/>
      <c r="T51" s="31"/>
      <c r="U51" s="31"/>
      <c r="V51" s="31"/>
      <c r="W51" s="31"/>
      <c r="X51" s="31"/>
      <c r="Y51" s="31"/>
      <c r="Z51" s="31"/>
    </row>
    <row r="52" spans="1:26" s="43" customFormat="1" ht="11.25" x14ac:dyDescent="0.2">
      <c r="A52" s="164"/>
      <c r="B52" s="170"/>
      <c r="C52" s="170"/>
      <c r="D52" s="171"/>
      <c r="E52" s="31"/>
      <c r="F52" s="44">
        <f t="shared" si="0"/>
        <v>58440</v>
      </c>
      <c r="G52" s="45"/>
      <c r="H52" s="45"/>
      <c r="I52" s="46"/>
      <c r="J52" s="47"/>
      <c r="K52" s="48"/>
      <c r="L52" s="49"/>
      <c r="M52" s="50">
        <f>M51-((G52+I52)*data!$B$22+(H52+J52)*data!$B$23)/100+L52</f>
        <v>50.039999999999992</v>
      </c>
      <c r="N52" s="51">
        <f>WEEKDAY($A51,2)</f>
        <v>4</v>
      </c>
      <c r="O52" s="52"/>
      <c r="P52" s="41"/>
      <c r="Q52" s="53"/>
      <c r="R52" s="41"/>
      <c r="S52" s="31"/>
      <c r="T52" s="31"/>
      <c r="U52" s="31"/>
      <c r="V52" s="31"/>
      <c r="W52" s="31"/>
      <c r="X52" s="31"/>
      <c r="Y52" s="31"/>
      <c r="Z52" s="31"/>
    </row>
    <row r="53" spans="1:26" s="43" customFormat="1" ht="11.25" x14ac:dyDescent="0.2">
      <c r="A53" s="164">
        <f>A51+1</f>
        <v>41236</v>
      </c>
      <c r="B53" s="165"/>
      <c r="C53" s="165"/>
      <c r="D53" s="166"/>
      <c r="E53" s="31"/>
      <c r="F53" s="44">
        <f t="shared" si="0"/>
        <v>58440</v>
      </c>
      <c r="G53" s="45"/>
      <c r="H53" s="45"/>
      <c r="I53" s="46"/>
      <c r="J53" s="47"/>
      <c r="K53" s="48"/>
      <c r="L53" s="49"/>
      <c r="M53" s="50">
        <f>M52-((G53+I53)*data!$B$22+(H53+J53)*data!$B$23)/100+L53</f>
        <v>50.039999999999992</v>
      </c>
      <c r="N53" s="51">
        <f>WEEKDAY($A53,2)</f>
        <v>5</v>
      </c>
      <c r="O53" s="52"/>
      <c r="P53" s="41"/>
      <c r="Q53" s="53"/>
      <c r="R53" s="41"/>
      <c r="S53" s="31"/>
      <c r="T53" s="31"/>
      <c r="U53" s="31"/>
      <c r="V53" s="31"/>
      <c r="W53" s="31"/>
      <c r="X53" s="31"/>
      <c r="Y53" s="31"/>
      <c r="Z53" s="31"/>
    </row>
    <row r="54" spans="1:26" s="43" customFormat="1" ht="11.25" x14ac:dyDescent="0.2">
      <c r="A54" s="164"/>
      <c r="B54" s="170"/>
      <c r="C54" s="170"/>
      <c r="D54" s="171"/>
      <c r="E54" s="31"/>
      <c r="F54" s="44">
        <f t="shared" si="0"/>
        <v>58440</v>
      </c>
      <c r="G54" s="45"/>
      <c r="H54" s="45"/>
      <c r="I54" s="46"/>
      <c r="J54" s="47"/>
      <c r="K54" s="48"/>
      <c r="L54" s="49"/>
      <c r="M54" s="50">
        <f>M53-((G54+I54)*data!$B$22+(H54+J54)*data!$B$23)/100+L54</f>
        <v>50.039999999999992</v>
      </c>
      <c r="N54" s="51">
        <f>WEEKDAY($A53,2)</f>
        <v>5</v>
      </c>
      <c r="O54" s="52"/>
      <c r="P54" s="41"/>
      <c r="Q54" s="53"/>
      <c r="R54" s="41"/>
      <c r="S54" s="31"/>
      <c r="T54" s="31"/>
      <c r="U54" s="31"/>
      <c r="V54" s="31"/>
      <c r="W54" s="31"/>
      <c r="X54" s="31"/>
      <c r="Y54" s="31"/>
      <c r="Z54" s="31"/>
    </row>
    <row r="55" spans="1:26" s="43" customFormat="1" ht="11.25" x14ac:dyDescent="0.2">
      <c r="A55" s="164">
        <f>A53+1</f>
        <v>41237</v>
      </c>
      <c r="B55" s="170"/>
      <c r="C55" s="170"/>
      <c r="D55" s="171"/>
      <c r="E55" s="31"/>
      <c r="F55" s="44">
        <f t="shared" si="0"/>
        <v>58440</v>
      </c>
      <c r="G55" s="45"/>
      <c r="H55" s="45"/>
      <c r="I55" s="46"/>
      <c r="J55" s="47"/>
      <c r="K55" s="48"/>
      <c r="L55" s="49"/>
      <c r="M55" s="50">
        <f>M54-((G55+I55)*data!$B$22+(H55+J55)*data!$B$23)/100+L55</f>
        <v>50.039999999999992</v>
      </c>
      <c r="N55" s="51">
        <f>WEEKDAY($A55,2)</f>
        <v>6</v>
      </c>
      <c r="O55" s="52"/>
      <c r="P55" s="41"/>
      <c r="Q55" s="53"/>
      <c r="R55" s="41"/>
      <c r="S55" s="31"/>
      <c r="T55" s="31"/>
      <c r="U55" s="31"/>
      <c r="V55" s="31"/>
      <c r="W55" s="31"/>
      <c r="X55" s="31"/>
      <c r="Y55" s="31"/>
      <c r="Z55" s="31"/>
    </row>
    <row r="56" spans="1:26" s="43" customFormat="1" ht="11.25" x14ac:dyDescent="0.2">
      <c r="A56" s="164"/>
      <c r="B56" s="170"/>
      <c r="C56" s="170"/>
      <c r="D56" s="171"/>
      <c r="E56" s="31"/>
      <c r="F56" s="44">
        <f t="shared" si="0"/>
        <v>58440</v>
      </c>
      <c r="G56" s="45"/>
      <c r="H56" s="45"/>
      <c r="I56" s="46"/>
      <c r="J56" s="47"/>
      <c r="K56" s="48"/>
      <c r="L56" s="49"/>
      <c r="M56" s="50">
        <f>M55-((G56+I56)*data!$B$22+(H56+J56)*data!$B$23)/100+L56</f>
        <v>50.039999999999992</v>
      </c>
      <c r="N56" s="51">
        <f>WEEKDAY($A55,2)</f>
        <v>6</v>
      </c>
      <c r="O56" s="52"/>
      <c r="P56" s="41"/>
      <c r="Q56" s="53"/>
      <c r="R56" s="41"/>
      <c r="S56" s="31"/>
      <c r="T56" s="31"/>
      <c r="U56" s="31"/>
      <c r="V56" s="31"/>
      <c r="W56" s="31"/>
      <c r="X56" s="31"/>
      <c r="Y56" s="31"/>
      <c r="Z56" s="31"/>
    </row>
    <row r="57" spans="1:26" s="43" customFormat="1" ht="11.25" x14ac:dyDescent="0.2">
      <c r="A57" s="164">
        <f>A55+1</f>
        <v>41238</v>
      </c>
      <c r="B57" s="170"/>
      <c r="C57" s="170"/>
      <c r="D57" s="171"/>
      <c r="E57" s="31"/>
      <c r="F57" s="44">
        <f t="shared" si="0"/>
        <v>58440</v>
      </c>
      <c r="G57" s="45"/>
      <c r="H57" s="45"/>
      <c r="I57" s="46"/>
      <c r="J57" s="47"/>
      <c r="K57" s="48"/>
      <c r="L57" s="49"/>
      <c r="M57" s="50">
        <f>M56-((G57+I57)*data!$B$22+(H57+J57)*data!$B$23)/100+L57</f>
        <v>50.039999999999992</v>
      </c>
      <c r="N57" s="51">
        <f>WEEKDAY($A57,2)</f>
        <v>7</v>
      </c>
      <c r="O57" s="52"/>
      <c r="P57" s="41"/>
      <c r="Q57" s="53"/>
      <c r="R57" s="41"/>
      <c r="S57" s="31"/>
      <c r="T57" s="31"/>
      <c r="U57" s="31"/>
      <c r="V57" s="31"/>
      <c r="W57" s="31"/>
      <c r="X57" s="31"/>
      <c r="Y57" s="31"/>
      <c r="Z57" s="31"/>
    </row>
    <row r="58" spans="1:26" s="43" customFormat="1" ht="11.25" x14ac:dyDescent="0.2">
      <c r="A58" s="164"/>
      <c r="B58" s="170"/>
      <c r="C58" s="170"/>
      <c r="D58" s="171"/>
      <c r="E58" s="31"/>
      <c r="F58" s="44">
        <f t="shared" si="0"/>
        <v>58440</v>
      </c>
      <c r="G58" s="45"/>
      <c r="H58" s="45"/>
      <c r="I58" s="46"/>
      <c r="J58" s="47"/>
      <c r="K58" s="48"/>
      <c r="L58" s="49"/>
      <c r="M58" s="50">
        <f>M57-((G58+I58)*data!$B$22+(H58+J58)*data!$B$23)/100+L58</f>
        <v>50.039999999999992</v>
      </c>
      <c r="N58" s="51">
        <f>WEEKDAY($A57,2)</f>
        <v>7</v>
      </c>
      <c r="O58" s="52"/>
      <c r="P58" s="41"/>
      <c r="Q58" s="53"/>
      <c r="R58" s="41"/>
      <c r="S58" s="31"/>
      <c r="T58" s="31"/>
      <c r="U58" s="31"/>
      <c r="V58" s="31"/>
      <c r="W58" s="31"/>
      <c r="X58" s="31"/>
      <c r="Y58" s="31"/>
      <c r="Z58" s="31"/>
    </row>
    <row r="59" spans="1:26" s="43" customFormat="1" ht="11.25" x14ac:dyDescent="0.2">
      <c r="A59" s="164">
        <f>A57+1</f>
        <v>41239</v>
      </c>
      <c r="B59" s="165"/>
      <c r="C59" s="165"/>
      <c r="D59" s="166"/>
      <c r="E59" s="31"/>
      <c r="F59" s="44">
        <f t="shared" si="0"/>
        <v>58440</v>
      </c>
      <c r="G59" s="45"/>
      <c r="H59" s="45"/>
      <c r="I59" s="46"/>
      <c r="J59" s="47"/>
      <c r="K59" s="48"/>
      <c r="L59" s="49"/>
      <c r="M59" s="50">
        <f>M58-((G59+I59)*data!$B$22+(H59+J59)*data!$B$23)/100+L59</f>
        <v>50.039999999999992</v>
      </c>
      <c r="N59" s="51">
        <f>WEEKDAY($A59,2)</f>
        <v>1</v>
      </c>
      <c r="O59" s="52"/>
      <c r="P59" s="41"/>
      <c r="Q59" s="53"/>
      <c r="R59" s="41"/>
      <c r="S59" s="31"/>
      <c r="T59" s="31"/>
      <c r="U59" s="31"/>
      <c r="V59" s="31"/>
      <c r="W59" s="31"/>
      <c r="X59" s="31"/>
      <c r="Y59" s="31"/>
      <c r="Z59" s="31"/>
    </row>
    <row r="60" spans="1:26" s="43" customFormat="1" ht="11.25" x14ac:dyDescent="0.2">
      <c r="A60" s="164"/>
      <c r="B60" s="170"/>
      <c r="C60" s="170"/>
      <c r="D60" s="171"/>
      <c r="E60" s="31"/>
      <c r="F60" s="44">
        <f t="shared" si="0"/>
        <v>58440</v>
      </c>
      <c r="G60" s="45"/>
      <c r="H60" s="45"/>
      <c r="I60" s="46"/>
      <c r="J60" s="47"/>
      <c r="K60" s="48"/>
      <c r="L60" s="49"/>
      <c r="M60" s="50">
        <f>M59-((G60+I60)*data!$B$22+(H60+J60)*data!$B$23)/100+L60</f>
        <v>50.039999999999992</v>
      </c>
      <c r="N60" s="51">
        <f>WEEKDAY($A59,2)</f>
        <v>1</v>
      </c>
      <c r="O60" s="52"/>
      <c r="P60" s="41"/>
      <c r="Q60" s="53"/>
      <c r="R60" s="41"/>
      <c r="S60" s="31"/>
      <c r="T60" s="31"/>
      <c r="U60" s="31"/>
      <c r="V60" s="31"/>
      <c r="W60" s="31"/>
      <c r="X60" s="31"/>
      <c r="Y60" s="31"/>
      <c r="Z60" s="31"/>
    </row>
    <row r="61" spans="1:26" s="43" customFormat="1" ht="11.25" x14ac:dyDescent="0.2">
      <c r="A61" s="164">
        <f>A59+1</f>
        <v>41240</v>
      </c>
      <c r="B61" s="165"/>
      <c r="C61" s="165"/>
      <c r="D61" s="166"/>
      <c r="E61" s="31"/>
      <c r="F61" s="44">
        <f t="shared" si="0"/>
        <v>58440</v>
      </c>
      <c r="G61" s="45"/>
      <c r="H61" s="45"/>
      <c r="I61" s="46"/>
      <c r="J61" s="47"/>
      <c r="K61" s="48"/>
      <c r="L61" s="49"/>
      <c r="M61" s="50">
        <f>M60-((G61+I61)*data!$B$22+(H61+J61)*data!$B$23)/100+L61</f>
        <v>50.039999999999992</v>
      </c>
      <c r="N61" s="51">
        <f>WEEKDAY($A61,2)</f>
        <v>2</v>
      </c>
      <c r="O61" s="52"/>
      <c r="P61" s="41"/>
      <c r="Q61" s="53"/>
      <c r="R61" s="41"/>
      <c r="S61" s="31"/>
      <c r="T61" s="31"/>
      <c r="U61" s="31"/>
      <c r="V61" s="31"/>
      <c r="W61" s="31"/>
      <c r="X61" s="31"/>
      <c r="Y61" s="31"/>
      <c r="Z61" s="31"/>
    </row>
    <row r="62" spans="1:26" s="43" customFormat="1" ht="11.25" x14ac:dyDescent="0.2">
      <c r="A62" s="164"/>
      <c r="B62" s="170"/>
      <c r="C62" s="170"/>
      <c r="D62" s="171"/>
      <c r="E62" s="31"/>
      <c r="F62" s="44">
        <f t="shared" si="0"/>
        <v>58440</v>
      </c>
      <c r="G62" s="45"/>
      <c r="H62" s="45"/>
      <c r="I62" s="46"/>
      <c r="J62" s="47"/>
      <c r="K62" s="48"/>
      <c r="L62" s="49"/>
      <c r="M62" s="50">
        <f>M61-((G62+I62)*data!$B$22+(H62+J62)*data!$B$23)/100+L62</f>
        <v>50.039999999999992</v>
      </c>
      <c r="N62" s="51">
        <f>WEEKDAY($A61,2)</f>
        <v>2</v>
      </c>
      <c r="O62" s="52"/>
      <c r="P62" s="41"/>
      <c r="Q62" s="53"/>
      <c r="R62" s="41"/>
      <c r="S62" s="31"/>
      <c r="T62" s="31"/>
      <c r="U62" s="31"/>
      <c r="V62" s="31"/>
      <c r="W62" s="31"/>
      <c r="X62" s="31"/>
      <c r="Y62" s="31"/>
      <c r="Z62" s="31"/>
    </row>
    <row r="63" spans="1:26" s="43" customFormat="1" ht="11.25" x14ac:dyDescent="0.2">
      <c r="A63" s="164">
        <f>A61+1</f>
        <v>41241</v>
      </c>
      <c r="B63" s="165"/>
      <c r="C63" s="165"/>
      <c r="D63" s="166"/>
      <c r="E63" s="31"/>
      <c r="F63" s="44">
        <f t="shared" si="0"/>
        <v>58440</v>
      </c>
      <c r="G63" s="114"/>
      <c r="H63" s="45"/>
      <c r="I63" s="46"/>
      <c r="J63" s="47"/>
      <c r="K63" s="48"/>
      <c r="L63" s="49"/>
      <c r="M63" s="50">
        <f>M62-((G63+I63)*data!$B$22+(H63+J63)*data!$B$23)/100+L63</f>
        <v>50.039999999999992</v>
      </c>
      <c r="N63" s="51">
        <f>WEEKDAY($A63,2)</f>
        <v>3</v>
      </c>
      <c r="O63" s="52"/>
      <c r="P63" s="41"/>
      <c r="Q63" s="53"/>
      <c r="R63" s="41"/>
      <c r="S63" s="31"/>
      <c r="T63" s="31"/>
      <c r="U63" s="31"/>
      <c r="V63" s="31"/>
      <c r="W63" s="31"/>
      <c r="X63" s="31"/>
      <c r="Y63" s="31"/>
      <c r="Z63" s="31"/>
    </row>
    <row r="64" spans="1:26" s="43" customFormat="1" ht="11.25" x14ac:dyDescent="0.2">
      <c r="A64" s="164"/>
      <c r="B64" s="170"/>
      <c r="C64" s="170"/>
      <c r="D64" s="171"/>
      <c r="E64" s="31"/>
      <c r="F64" s="44">
        <f t="shared" si="0"/>
        <v>58440</v>
      </c>
      <c r="G64" s="45"/>
      <c r="H64" s="45"/>
      <c r="I64" s="46"/>
      <c r="J64" s="47"/>
      <c r="K64" s="48"/>
      <c r="L64" s="49"/>
      <c r="M64" s="50">
        <f>M63-((G64+I64)*data!$B$22+(H64+J64)*data!$B$23)/100+L64</f>
        <v>50.039999999999992</v>
      </c>
      <c r="N64" s="51">
        <f>WEEKDAY($A63,2)</f>
        <v>3</v>
      </c>
      <c r="O64" s="52"/>
      <c r="P64" s="41"/>
      <c r="Q64" s="53"/>
      <c r="R64" s="41"/>
      <c r="S64" s="31"/>
      <c r="T64" s="31"/>
      <c r="U64" s="31"/>
      <c r="V64" s="31"/>
      <c r="W64" s="31"/>
      <c r="X64" s="31"/>
      <c r="Y64" s="31"/>
      <c r="Z64" s="31"/>
    </row>
    <row r="65" spans="1:26" s="43" customFormat="1" ht="11.25" x14ac:dyDescent="0.2">
      <c r="A65" s="164">
        <f>IF(MONTH(A63+1)=MONTH($L$1),A63+1," ")</f>
        <v>41242</v>
      </c>
      <c r="B65" s="165"/>
      <c r="C65" s="165"/>
      <c r="D65" s="166"/>
      <c r="E65" s="31"/>
      <c r="F65" s="44">
        <f t="shared" si="0"/>
        <v>58440</v>
      </c>
      <c r="G65" s="45"/>
      <c r="H65" s="45"/>
      <c r="I65" s="46"/>
      <c r="J65" s="47"/>
      <c r="K65" s="48"/>
      <c r="L65" s="49"/>
      <c r="M65" s="50">
        <f>M64-((G65+I65)*data!$B$22+(H65+J65)*data!$B$23)/100+L65</f>
        <v>50.039999999999992</v>
      </c>
      <c r="N65" s="51">
        <f>WEEKDAY($A65,2)</f>
        <v>4</v>
      </c>
      <c r="O65" s="52"/>
      <c r="P65" s="41"/>
      <c r="Q65" s="53"/>
      <c r="R65" s="41"/>
      <c r="S65" s="31"/>
      <c r="T65" s="31"/>
      <c r="U65" s="31"/>
      <c r="V65" s="31"/>
      <c r="W65" s="31"/>
      <c r="X65" s="31"/>
      <c r="Y65" s="31"/>
      <c r="Z65" s="31"/>
    </row>
    <row r="66" spans="1:26" s="43" customFormat="1" ht="11.25" x14ac:dyDescent="0.2">
      <c r="A66" s="164"/>
      <c r="B66" s="170"/>
      <c r="C66" s="170"/>
      <c r="D66" s="171"/>
      <c r="E66" s="31"/>
      <c r="F66" s="44">
        <f t="shared" si="0"/>
        <v>58440</v>
      </c>
      <c r="G66" s="45"/>
      <c r="H66" s="45"/>
      <c r="I66" s="46"/>
      <c r="J66" s="47"/>
      <c r="K66" s="48"/>
      <c r="L66" s="49"/>
      <c r="M66" s="50">
        <f>M65-((G66+I66)*data!$B$22+(H66+J66)*data!$B$23)/100+L66</f>
        <v>50.039999999999992</v>
      </c>
      <c r="N66" s="51">
        <f>WEEKDAY($A65,2)</f>
        <v>4</v>
      </c>
      <c r="O66" s="52"/>
      <c r="P66" s="41"/>
      <c r="Q66" s="53"/>
      <c r="R66" s="41"/>
      <c r="S66" s="31"/>
      <c r="T66" s="31"/>
      <c r="U66" s="31"/>
      <c r="V66" s="31"/>
      <c r="W66" s="31"/>
      <c r="X66" s="31"/>
      <c r="Y66" s="31"/>
      <c r="Z66" s="31"/>
    </row>
    <row r="67" spans="1:26" s="43" customFormat="1" ht="11.25" x14ac:dyDescent="0.2">
      <c r="A67" s="164">
        <f>IF(MONTH(A63+2)=MONTH($L$1),A63+2," ")</f>
        <v>41243</v>
      </c>
      <c r="B67" s="165"/>
      <c r="C67" s="165"/>
      <c r="D67" s="166"/>
      <c r="E67" s="31"/>
      <c r="F67" s="44">
        <f t="shared" si="0"/>
        <v>58440</v>
      </c>
      <c r="G67" s="45"/>
      <c r="H67" s="45"/>
      <c r="I67" s="46"/>
      <c r="J67" s="47"/>
      <c r="K67" s="48"/>
      <c r="L67" s="49"/>
      <c r="M67" s="50">
        <f>M66-((G67+I67)*data!$B$22+(H67+J67)*data!$B$23)/100+L67</f>
        <v>50.039999999999992</v>
      </c>
      <c r="N67" s="51">
        <f>WEEKDAY($A67,2)</f>
        <v>5</v>
      </c>
      <c r="O67" s="52"/>
      <c r="P67" s="41"/>
      <c r="Q67" s="53"/>
      <c r="R67" s="41"/>
      <c r="S67" s="31"/>
      <c r="T67" s="31"/>
      <c r="U67" s="31"/>
      <c r="V67" s="31"/>
      <c r="W67" s="31"/>
      <c r="X67" s="31"/>
      <c r="Y67" s="31"/>
      <c r="Z67" s="31"/>
    </row>
    <row r="68" spans="1:26" s="43" customFormat="1" ht="11.25" x14ac:dyDescent="0.2">
      <c r="A68" s="164"/>
      <c r="B68" s="170"/>
      <c r="C68" s="170"/>
      <c r="D68" s="171"/>
      <c r="E68" s="31"/>
      <c r="F68" s="44">
        <f t="shared" si="0"/>
        <v>58440</v>
      </c>
      <c r="G68" s="45"/>
      <c r="H68" s="45"/>
      <c r="I68" s="46"/>
      <c r="J68" s="47"/>
      <c r="K68" s="48"/>
      <c r="L68" s="49"/>
      <c r="M68" s="50">
        <f>M67-((G68+I68)*data!$B$22+(H68+J68)*data!$B$23)/100+L68</f>
        <v>50.039999999999992</v>
      </c>
      <c r="N68" s="51">
        <f>WEEKDAY($A67,2)</f>
        <v>5</v>
      </c>
      <c r="O68" s="52"/>
      <c r="P68" s="41"/>
      <c r="Q68" s="53"/>
      <c r="R68" s="41"/>
      <c r="S68" s="31"/>
      <c r="T68" s="31"/>
      <c r="U68" s="31"/>
      <c r="V68" s="31"/>
      <c r="W68" s="31"/>
      <c r="X68" s="31"/>
      <c r="Y68" s="31"/>
      <c r="Z68" s="31"/>
    </row>
    <row r="69" spans="1:26" s="43" customFormat="1" ht="11.25" x14ac:dyDescent="0.2">
      <c r="A69" s="164" t="str">
        <f>IF(MONTH(A63+3)=MONTH($L$1),A63+3," ")</f>
        <v xml:space="preserve"> </v>
      </c>
      <c r="B69" s="170"/>
      <c r="C69" s="170"/>
      <c r="D69" s="171"/>
      <c r="E69" s="31"/>
      <c r="F69" s="44">
        <f t="shared" si="0"/>
        <v>58440</v>
      </c>
      <c r="G69" s="45"/>
      <c r="H69" s="45"/>
      <c r="I69" s="46"/>
      <c r="J69" s="47"/>
      <c r="K69" s="48"/>
      <c r="L69" s="49"/>
      <c r="M69" s="50">
        <f>M68-((G69+I69)*data!$B$22+(H69+J69)*data!$B$23)/100+L69</f>
        <v>50.039999999999992</v>
      </c>
      <c r="N69" s="51" t="e">
        <f>WEEKDAY($A69,2)</f>
        <v>#VALUE!</v>
      </c>
      <c r="O69" s="52"/>
      <c r="P69" s="41"/>
      <c r="Q69" s="53"/>
      <c r="R69" s="41"/>
      <c r="S69" s="31"/>
      <c r="T69" s="31"/>
      <c r="U69" s="31"/>
      <c r="V69" s="31"/>
      <c r="W69" s="31"/>
      <c r="X69" s="31"/>
      <c r="Y69" s="31"/>
      <c r="Z69" s="31"/>
    </row>
    <row r="70" spans="1:26" s="43" customFormat="1" ht="11.25" x14ac:dyDescent="0.2">
      <c r="A70" s="176"/>
      <c r="B70" s="177"/>
      <c r="C70" s="177"/>
      <c r="D70" s="178"/>
      <c r="E70" s="31"/>
      <c r="F70" s="54">
        <f t="shared" si="0"/>
        <v>58440</v>
      </c>
      <c r="G70" s="55"/>
      <c r="H70" s="55"/>
      <c r="I70" s="56"/>
      <c r="J70" s="57"/>
      <c r="K70" s="48"/>
      <c r="L70" s="58"/>
      <c r="M70" s="59">
        <f>M69-((G70+I70)*data!$B$22+(H70+J70)*data!$B$23)/100+L70</f>
        <v>50.039999999999992</v>
      </c>
      <c r="N70" s="60" t="e">
        <f>WEEKDAY($A69,2)</f>
        <v>#VALUE!</v>
      </c>
      <c r="O70" s="61"/>
      <c r="P70" s="41"/>
      <c r="Q70" s="62"/>
      <c r="R70" s="41"/>
      <c r="S70" s="31"/>
      <c r="T70" s="31"/>
      <c r="U70" s="31"/>
      <c r="V70" s="31"/>
      <c r="W70" s="31"/>
      <c r="X70" s="31"/>
      <c r="Y70" s="31"/>
      <c r="Z70" s="31"/>
    </row>
    <row r="71" spans="1:26" s="43" customFormat="1" ht="11.25" x14ac:dyDescent="0.2">
      <c r="A71" s="63"/>
      <c r="B71" s="63"/>
      <c r="C71" s="63"/>
      <c r="D71" s="31"/>
      <c r="E71" s="31"/>
      <c r="F71" s="64"/>
      <c r="G71" s="64"/>
      <c r="H71" s="64"/>
      <c r="I71" s="64"/>
      <c r="J71" s="64"/>
      <c r="K71" s="31"/>
      <c r="L71" s="65"/>
      <c r="M71" s="65"/>
      <c r="N71" s="31"/>
      <c r="O71" s="31"/>
      <c r="P71" s="31"/>
      <c r="Q71" s="64"/>
      <c r="R71" s="31"/>
      <c r="S71" s="31"/>
      <c r="T71" s="31"/>
      <c r="U71" s="31"/>
      <c r="V71" s="31"/>
      <c r="W71" s="31"/>
      <c r="X71" s="31"/>
      <c r="Y71" s="31"/>
      <c r="Z71" s="31"/>
    </row>
    <row r="72" spans="1:26" s="43" customFormat="1" ht="11.25" x14ac:dyDescent="0.2">
      <c r="A72" s="182" t="s">
        <v>33</v>
      </c>
      <c r="B72" s="183"/>
      <c r="C72" s="66" t="s">
        <v>34</v>
      </c>
      <c r="D72" s="67">
        <f>F9</f>
        <v>58440</v>
      </c>
      <c r="E72" s="31"/>
      <c r="F72" s="186" t="s">
        <v>35</v>
      </c>
      <c r="G72" s="187"/>
      <c r="H72" s="187"/>
      <c r="I72" s="188"/>
      <c r="J72" s="68"/>
      <c r="K72" s="69"/>
      <c r="L72" s="66" t="s">
        <v>36</v>
      </c>
      <c r="M72" s="67">
        <f>M70</f>
        <v>50.039999999999992</v>
      </c>
      <c r="N72" s="31"/>
      <c r="O72" s="31"/>
      <c r="P72" s="31"/>
      <c r="Q72" s="122">
        <f>SUM(Q9:Q70)</f>
        <v>0</v>
      </c>
      <c r="R72" s="70" t="s">
        <v>37</v>
      </c>
      <c r="S72" s="31"/>
      <c r="T72" s="31"/>
      <c r="U72" s="31"/>
      <c r="V72" s="31"/>
      <c r="W72" s="31"/>
      <c r="X72" s="31"/>
      <c r="Y72" s="31"/>
      <c r="Z72" s="31"/>
    </row>
    <row r="73" spans="1:26" s="43" customFormat="1" ht="11.25" x14ac:dyDescent="0.2">
      <c r="A73" s="184"/>
      <c r="B73" s="185"/>
      <c r="C73" s="71" t="s">
        <v>38</v>
      </c>
      <c r="D73" s="72">
        <f>F70+G70+H70+I70+J70</f>
        <v>58440</v>
      </c>
      <c r="E73" s="31"/>
      <c r="F73" s="189" t="s">
        <v>39</v>
      </c>
      <c r="G73" s="190"/>
      <c r="H73" s="190"/>
      <c r="I73" s="191"/>
      <c r="J73" s="68"/>
      <c r="K73" s="69"/>
      <c r="L73" s="66" t="s">
        <v>40</v>
      </c>
      <c r="M73" s="116"/>
      <c r="N73" s="31"/>
      <c r="O73" s="31"/>
      <c r="P73" s="31"/>
      <c r="Q73" s="123">
        <f>taxa*Q72</f>
        <v>0</v>
      </c>
      <c r="R73" s="73" t="s">
        <v>76</v>
      </c>
      <c r="S73" s="31"/>
      <c r="T73" s="31"/>
      <c r="U73" s="31"/>
      <c r="V73" s="31"/>
      <c r="W73" s="31"/>
      <c r="X73" s="31"/>
      <c r="Y73" s="31"/>
      <c r="Z73" s="31"/>
    </row>
    <row r="74" spans="1:26" s="43" customFormat="1" ht="11.25" x14ac:dyDescent="0.2">
      <c r="A74" s="195" t="s">
        <v>41</v>
      </c>
      <c r="B74" s="196"/>
      <c r="C74" s="66" t="s">
        <v>42</v>
      </c>
      <c r="D74" s="67">
        <f>SUM(G9:G70)</f>
        <v>0</v>
      </c>
      <c r="E74" s="31"/>
      <c r="F74" s="192"/>
      <c r="G74" s="193"/>
      <c r="H74" s="193"/>
      <c r="I74" s="194"/>
      <c r="J74" s="74"/>
      <c r="K74" s="75"/>
      <c r="L74" s="76" t="s">
        <v>36</v>
      </c>
      <c r="M74" s="117"/>
      <c r="N74" s="31"/>
      <c r="O74" s="31"/>
      <c r="P74" s="31"/>
      <c r="Q74" s="77"/>
      <c r="R74" s="78"/>
      <c r="S74" s="31"/>
      <c r="T74" s="31"/>
      <c r="U74" s="31"/>
      <c r="V74" s="31"/>
      <c r="W74" s="31"/>
      <c r="X74" s="31"/>
      <c r="Y74" s="31"/>
      <c r="Z74" s="31"/>
    </row>
    <row r="75" spans="1:26" s="43" customFormat="1" ht="11.25" x14ac:dyDescent="0.2">
      <c r="A75" s="197"/>
      <c r="B75" s="198"/>
      <c r="C75" s="79" t="s">
        <v>43</v>
      </c>
      <c r="D75" s="80">
        <f>SUM(H9:H70)</f>
        <v>0</v>
      </c>
      <c r="E75" s="31"/>
      <c r="F75" s="199" t="s">
        <v>44</v>
      </c>
      <c r="G75" s="200"/>
      <c r="H75" s="200"/>
      <c r="I75" s="200"/>
      <c r="J75" s="200"/>
      <c r="K75" s="200"/>
      <c r="L75" s="201"/>
      <c r="M75" s="118"/>
      <c r="N75" s="31"/>
      <c r="O75" s="31"/>
      <c r="P75" s="31"/>
      <c r="Q75" s="122" t="e">
        <f>#REF!+Q72</f>
        <v>#REF!</v>
      </c>
      <c r="R75" s="70" t="s">
        <v>45</v>
      </c>
      <c r="S75" s="31"/>
      <c r="T75" s="31"/>
      <c r="U75" s="31"/>
      <c r="V75" s="31"/>
      <c r="W75" s="31"/>
      <c r="X75" s="31"/>
      <c r="Y75" s="31"/>
      <c r="Z75" s="31"/>
    </row>
    <row r="76" spans="1:26" s="43" customFormat="1" ht="11.25" x14ac:dyDescent="0.2">
      <c r="A76" s="81"/>
      <c r="B76" s="82"/>
      <c r="C76" s="83" t="s">
        <v>46</v>
      </c>
      <c r="D76" s="84">
        <f>SUM(I9:I70)</f>
        <v>0</v>
      </c>
      <c r="E76" s="31"/>
      <c r="F76" s="202" t="s">
        <v>47</v>
      </c>
      <c r="G76" s="203"/>
      <c r="H76" s="203"/>
      <c r="I76" s="204"/>
      <c r="J76" s="205" t="str">
        <f>data!$B$18</f>
        <v>Nafta</v>
      </c>
      <c r="K76" s="206"/>
      <c r="L76" s="206"/>
      <c r="M76" s="207"/>
      <c r="N76" s="31"/>
      <c r="O76" s="31"/>
      <c r="P76" s="31"/>
      <c r="Q76" s="124" t="e">
        <f>IF(Q75&gt;5000,IF(Q72&gt;(Q75-5000),(Q75-5000)*taxa,Q72*taxa),0)</f>
        <v>#REF!</v>
      </c>
      <c r="R76" s="85" t="s">
        <v>77</v>
      </c>
      <c r="S76" s="31"/>
      <c r="T76" s="31"/>
      <c r="U76" s="31"/>
      <c r="V76" s="31"/>
      <c r="W76" s="31"/>
      <c r="X76" s="31"/>
      <c r="Y76" s="31"/>
      <c r="Z76" s="31"/>
    </row>
    <row r="77" spans="1:26" s="43" customFormat="1" ht="11.25" x14ac:dyDescent="0.2">
      <c r="A77" s="81"/>
      <c r="B77" s="82"/>
      <c r="C77" s="83" t="s">
        <v>48</v>
      </c>
      <c r="D77" s="84">
        <f>SUM(J9:J70)</f>
        <v>0</v>
      </c>
      <c r="E77" s="31"/>
      <c r="F77" s="179" t="s">
        <v>74</v>
      </c>
      <c r="G77" s="180"/>
      <c r="H77" s="180"/>
      <c r="I77" s="180"/>
      <c r="J77" s="180"/>
      <c r="K77" s="180"/>
      <c r="L77" s="181"/>
      <c r="M77" s="120">
        <f>SUM(O9:O70)</f>
        <v>0</v>
      </c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s="43" customFormat="1" ht="11.25" x14ac:dyDescent="0.2">
      <c r="A78" s="81"/>
      <c r="B78" s="82"/>
      <c r="C78" s="86" t="s">
        <v>49</v>
      </c>
      <c r="D78" s="121">
        <f>D76+D77</f>
        <v>0</v>
      </c>
      <c r="E78" s="31"/>
      <c r="F78" s="179" t="s">
        <v>75</v>
      </c>
      <c r="G78" s="180"/>
      <c r="H78" s="180"/>
      <c r="I78" s="180"/>
      <c r="J78" s="180"/>
      <c r="K78" s="180"/>
      <c r="L78" s="181"/>
      <c r="M78" s="119"/>
      <c r="N78" s="31"/>
      <c r="O78" s="31"/>
      <c r="P78" s="31"/>
      <c r="Q78" s="64"/>
      <c r="R78" s="31"/>
      <c r="S78" s="31"/>
      <c r="T78" s="31"/>
      <c r="U78" s="31"/>
      <c r="V78" s="31"/>
      <c r="W78" s="31"/>
      <c r="X78" s="31"/>
      <c r="Y78" s="31"/>
      <c r="Z78" s="31"/>
    </row>
    <row r="79" spans="1:26" s="43" customFormat="1" ht="11.25" x14ac:dyDescent="0.2">
      <c r="A79" s="87"/>
      <c r="B79" s="88"/>
      <c r="C79" s="71" t="s">
        <v>50</v>
      </c>
      <c r="D79" s="72">
        <f>SUM(D74:D77)</f>
        <v>0</v>
      </c>
      <c r="E79" s="31"/>
      <c r="F79" s="179" t="s">
        <v>51</v>
      </c>
      <c r="G79" s="180"/>
      <c r="H79" s="180"/>
      <c r="I79" s="180"/>
      <c r="J79" s="180"/>
      <c r="K79" s="180"/>
      <c r="L79" s="181"/>
      <c r="M79" s="120">
        <f>SUM(L9:L70)</f>
        <v>0</v>
      </c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x14ac:dyDescent="0.25">
      <c r="A80" s="20"/>
      <c r="B80" s="20"/>
      <c r="C80" s="20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2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x14ac:dyDescent="0.25">
      <c r="A81" s="89" t="s">
        <v>52</v>
      </c>
      <c r="B81" s="90"/>
      <c r="C81" s="90"/>
      <c r="D81" s="91"/>
      <c r="E81" s="13"/>
      <c r="F81" s="92" t="s">
        <v>53</v>
      </c>
      <c r="G81" s="93"/>
      <c r="H81" s="93"/>
      <c r="I81" s="93"/>
      <c r="J81" s="93"/>
      <c r="K81" s="93"/>
      <c r="L81" s="93"/>
      <c r="M81" s="91"/>
      <c r="N81" s="2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x14ac:dyDescent="0.25">
      <c r="A82" s="94" t="s">
        <v>54</v>
      </c>
      <c r="B82" s="95"/>
      <c r="C82" s="95"/>
      <c r="D82" s="96"/>
      <c r="E82" s="13"/>
      <c r="F82" s="94" t="s">
        <v>54</v>
      </c>
      <c r="G82" s="97"/>
      <c r="H82" s="97"/>
      <c r="I82" s="97"/>
      <c r="J82" s="97"/>
      <c r="K82" s="97"/>
      <c r="L82" s="97"/>
      <c r="M82" s="96"/>
      <c r="N82" s="2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x14ac:dyDescent="0.25">
      <c r="A83" s="20"/>
      <c r="B83" s="20"/>
      <c r="C83" s="20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2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x14ac:dyDescent="0.25">
      <c r="A84" s="20"/>
      <c r="B84" s="20"/>
      <c r="C84" s="20"/>
      <c r="D84" s="13"/>
      <c r="E84" s="13"/>
      <c r="F84" s="21"/>
      <c r="G84" s="21"/>
      <c r="H84" s="21"/>
      <c r="I84" s="21"/>
      <c r="J84" s="21"/>
      <c r="K84" s="13"/>
      <c r="L84" s="98"/>
      <c r="M84" s="22"/>
      <c r="N84" s="2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x14ac:dyDescent="0.25">
      <c r="A85" s="20"/>
      <c r="B85" s="20"/>
      <c r="C85" s="115">
        <f>D74+D75+D76</f>
        <v>0</v>
      </c>
      <c r="D85" s="115">
        <f>C85*0.15</f>
        <v>0</v>
      </c>
      <c r="E85" s="115"/>
      <c r="F85" s="115"/>
      <c r="G85" s="115"/>
      <c r="H85" s="115"/>
      <c r="I85" s="13"/>
      <c r="J85" s="13"/>
      <c r="K85" s="13"/>
      <c r="L85" s="99"/>
      <c r="M85" s="13"/>
      <c r="N85" s="2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x14ac:dyDescent="0.25">
      <c r="A86" s="20"/>
      <c r="B86" s="115"/>
      <c r="C86" s="115"/>
      <c r="D86" s="115"/>
      <c r="E86" s="13"/>
      <c r="F86" s="115"/>
      <c r="G86" s="13"/>
      <c r="H86" s="13"/>
      <c r="I86" s="13"/>
      <c r="J86" s="13"/>
      <c r="K86" s="13"/>
      <c r="L86" s="13"/>
      <c r="M86" s="13"/>
      <c r="N86" s="2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x14ac:dyDescent="0.25">
      <c r="A87" s="20"/>
      <c r="B87" s="20"/>
      <c r="C87" s="20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2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x14ac:dyDescent="0.25">
      <c r="A88" s="20"/>
      <c r="B88" s="20"/>
      <c r="C88" s="20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2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x14ac:dyDescent="0.25">
      <c r="A89" s="20"/>
      <c r="B89" s="20"/>
      <c r="C89" s="20"/>
      <c r="D89" s="13"/>
      <c r="E89" s="13"/>
      <c r="F89" s="21"/>
      <c r="G89" s="21"/>
      <c r="H89" s="21"/>
      <c r="I89" s="21"/>
      <c r="J89" s="21"/>
      <c r="K89" s="13"/>
      <c r="L89" s="22"/>
      <c r="M89" s="22"/>
      <c r="N89" s="2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x14ac:dyDescent="0.25">
      <c r="A90" s="20"/>
      <c r="B90" s="20"/>
      <c r="C90" s="20"/>
      <c r="D90" s="13"/>
      <c r="E90" s="13"/>
      <c r="F90" s="21"/>
      <c r="G90" s="21"/>
      <c r="H90" s="21"/>
      <c r="I90" s="21"/>
      <c r="J90" s="21"/>
      <c r="K90" s="13"/>
      <c r="L90" s="22"/>
      <c r="M90" s="22"/>
      <c r="N90" s="2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x14ac:dyDescent="0.25">
      <c r="A91" s="20"/>
      <c r="B91" s="20"/>
      <c r="C91" s="20"/>
      <c r="D91" s="13"/>
      <c r="E91" s="13"/>
      <c r="F91" s="21"/>
      <c r="G91" s="21"/>
      <c r="H91" s="21"/>
      <c r="I91" s="21"/>
      <c r="J91" s="21"/>
      <c r="K91" s="13"/>
      <c r="L91" s="22"/>
      <c r="M91" s="22"/>
      <c r="N91" s="2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x14ac:dyDescent="0.25">
      <c r="A92" s="20"/>
      <c r="B92" s="20"/>
      <c r="C92" s="20"/>
      <c r="D92" s="13"/>
      <c r="E92" s="13"/>
      <c r="F92" s="21"/>
      <c r="G92" s="21"/>
      <c r="H92" s="21"/>
      <c r="I92" s="21"/>
      <c r="J92" s="21"/>
      <c r="K92" s="13"/>
      <c r="L92" s="22"/>
      <c r="M92" s="22"/>
      <c r="N92" s="2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x14ac:dyDescent="0.25">
      <c r="A93" s="20"/>
      <c r="B93" s="20"/>
      <c r="C93" s="20"/>
      <c r="D93" s="13"/>
      <c r="E93" s="13"/>
      <c r="F93" s="21"/>
      <c r="G93" s="21"/>
      <c r="H93" s="21"/>
      <c r="I93" s="21"/>
      <c r="J93" s="21"/>
      <c r="K93" s="13"/>
      <c r="L93" s="22"/>
      <c r="M93" s="22"/>
      <c r="N93" s="2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x14ac:dyDescent="0.25">
      <c r="A94" s="20"/>
      <c r="B94" s="20"/>
      <c r="C94" s="20"/>
      <c r="D94" s="13"/>
      <c r="E94" s="13"/>
      <c r="F94" s="21"/>
      <c r="G94" s="21"/>
      <c r="H94" s="21"/>
      <c r="I94" s="21"/>
      <c r="J94" s="21"/>
      <c r="K94" s="13"/>
      <c r="L94" s="22"/>
      <c r="M94" s="22"/>
      <c r="N94" s="2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x14ac:dyDescent="0.25">
      <c r="A95" s="20"/>
      <c r="B95" s="20"/>
      <c r="C95" s="20"/>
      <c r="D95" s="13"/>
      <c r="E95" s="13"/>
      <c r="F95" s="21"/>
      <c r="G95" s="21"/>
      <c r="H95" s="21"/>
      <c r="I95" s="21"/>
      <c r="J95" s="21"/>
      <c r="K95" s="13"/>
      <c r="L95" s="22"/>
      <c r="M95" s="22"/>
      <c r="N95" s="2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x14ac:dyDescent="0.25">
      <c r="A96" s="20"/>
      <c r="B96" s="20"/>
      <c r="C96" s="20"/>
      <c r="D96" s="13"/>
      <c r="E96" s="13"/>
      <c r="F96" s="21"/>
      <c r="G96" s="21"/>
      <c r="H96" s="21"/>
      <c r="I96" s="21"/>
      <c r="J96" s="21"/>
      <c r="K96" s="13"/>
      <c r="L96" s="22"/>
      <c r="M96" s="22"/>
      <c r="N96" s="2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x14ac:dyDescent="0.25">
      <c r="A97" s="20"/>
      <c r="B97" s="20"/>
      <c r="C97" s="20"/>
      <c r="D97" s="13"/>
      <c r="E97" s="13"/>
      <c r="F97" s="21"/>
      <c r="G97" s="21"/>
      <c r="H97" s="21"/>
      <c r="I97" s="21"/>
      <c r="J97" s="21"/>
      <c r="K97" s="13"/>
      <c r="L97" s="22"/>
      <c r="M97" s="22"/>
      <c r="N97" s="2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x14ac:dyDescent="0.25">
      <c r="A98" s="20"/>
      <c r="B98" s="20"/>
      <c r="C98" s="20"/>
      <c r="D98" s="13"/>
      <c r="E98" s="13"/>
      <c r="F98" s="21"/>
      <c r="G98" s="21"/>
      <c r="H98" s="21"/>
      <c r="I98" s="21"/>
      <c r="J98" s="21"/>
      <c r="K98" s="13"/>
      <c r="L98" s="22"/>
      <c r="M98" s="22"/>
      <c r="N98" s="2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x14ac:dyDescent="0.25">
      <c r="A99" s="20"/>
      <c r="B99" s="20"/>
      <c r="C99" s="20"/>
      <c r="D99" s="13"/>
      <c r="E99" s="13"/>
      <c r="F99" s="21"/>
      <c r="G99" s="21"/>
      <c r="H99" s="21"/>
      <c r="I99" s="21"/>
      <c r="J99" s="21"/>
      <c r="K99" s="13"/>
      <c r="L99" s="22"/>
      <c r="M99" s="22"/>
      <c r="N99" s="2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x14ac:dyDescent="0.25">
      <c r="A100" s="20"/>
      <c r="B100" s="20"/>
      <c r="C100" s="20"/>
      <c r="D100" s="13"/>
      <c r="E100" s="13"/>
      <c r="F100" s="21"/>
      <c r="G100" s="21"/>
      <c r="H100" s="21"/>
      <c r="I100" s="21"/>
      <c r="J100" s="21"/>
      <c r="K100" s="13"/>
      <c r="L100" s="22"/>
      <c r="M100" s="22"/>
      <c r="N100" s="2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</sheetData>
  <mergeCells count="116">
    <mergeCell ref="A1:H1"/>
    <mergeCell ref="L1:O1"/>
    <mergeCell ref="D3:O3"/>
    <mergeCell ref="A5:A7"/>
    <mergeCell ref="B5:D7"/>
    <mergeCell ref="F5:F7"/>
    <mergeCell ref="G5:J5"/>
    <mergeCell ref="L5:L7"/>
    <mergeCell ref="M5:M7"/>
    <mergeCell ref="O5:O7"/>
    <mergeCell ref="A11:A12"/>
    <mergeCell ref="B11:D11"/>
    <mergeCell ref="B12:D12"/>
    <mergeCell ref="A13:A14"/>
    <mergeCell ref="B13:D13"/>
    <mergeCell ref="B14:D14"/>
    <mergeCell ref="Q5:Q7"/>
    <mergeCell ref="G6:H6"/>
    <mergeCell ref="I6:J6"/>
    <mergeCell ref="A9:A10"/>
    <mergeCell ref="B9:D9"/>
    <mergeCell ref="B10:D10"/>
    <mergeCell ref="A19:A20"/>
    <mergeCell ref="B19:D19"/>
    <mergeCell ref="B20:D20"/>
    <mergeCell ref="A21:A22"/>
    <mergeCell ref="B21:D21"/>
    <mergeCell ref="B22:D22"/>
    <mergeCell ref="A15:A16"/>
    <mergeCell ref="B15:D15"/>
    <mergeCell ref="B16:D16"/>
    <mergeCell ref="A17:A18"/>
    <mergeCell ref="B17:D17"/>
    <mergeCell ref="B18:D18"/>
    <mergeCell ref="A27:A28"/>
    <mergeCell ref="B27:D27"/>
    <mergeCell ref="B28:D28"/>
    <mergeCell ref="A29:A30"/>
    <mergeCell ref="B29:D29"/>
    <mergeCell ref="B30:D30"/>
    <mergeCell ref="A23:A24"/>
    <mergeCell ref="B23:D23"/>
    <mergeCell ref="B24:D24"/>
    <mergeCell ref="A25:A26"/>
    <mergeCell ref="B25:D25"/>
    <mergeCell ref="B26:D26"/>
    <mergeCell ref="A35:A36"/>
    <mergeCell ref="B35:D35"/>
    <mergeCell ref="B36:D36"/>
    <mergeCell ref="A37:A38"/>
    <mergeCell ref="B37:D37"/>
    <mergeCell ref="B38:D38"/>
    <mergeCell ref="A31:A32"/>
    <mergeCell ref="B31:D31"/>
    <mergeCell ref="B32:D32"/>
    <mergeCell ref="A33:A34"/>
    <mergeCell ref="B33:D33"/>
    <mergeCell ref="B34:D34"/>
    <mergeCell ref="A43:A44"/>
    <mergeCell ref="B43:D43"/>
    <mergeCell ref="B44:D44"/>
    <mergeCell ref="A45:A46"/>
    <mergeCell ref="B45:D45"/>
    <mergeCell ref="B46:D46"/>
    <mergeCell ref="A39:A40"/>
    <mergeCell ref="B39:D39"/>
    <mergeCell ref="B40:D40"/>
    <mergeCell ref="A41:A42"/>
    <mergeCell ref="B41:D41"/>
    <mergeCell ref="B42:D42"/>
    <mergeCell ref="A51:A52"/>
    <mergeCell ref="B51:D51"/>
    <mergeCell ref="B52:D52"/>
    <mergeCell ref="A53:A54"/>
    <mergeCell ref="B53:D53"/>
    <mergeCell ref="B54:D54"/>
    <mergeCell ref="A47:A48"/>
    <mergeCell ref="B47:D47"/>
    <mergeCell ref="B48:D48"/>
    <mergeCell ref="A49:A50"/>
    <mergeCell ref="B49:D49"/>
    <mergeCell ref="B50:D50"/>
    <mergeCell ref="A59:A60"/>
    <mergeCell ref="B59:D59"/>
    <mergeCell ref="B60:D60"/>
    <mergeCell ref="A61:A62"/>
    <mergeCell ref="B61:D61"/>
    <mergeCell ref="B62:D62"/>
    <mergeCell ref="A55:A56"/>
    <mergeCell ref="B55:D55"/>
    <mergeCell ref="B56:D56"/>
    <mergeCell ref="A57:A58"/>
    <mergeCell ref="B57:D57"/>
    <mergeCell ref="B58:D58"/>
    <mergeCell ref="A67:A68"/>
    <mergeCell ref="B67:D67"/>
    <mergeCell ref="B68:D68"/>
    <mergeCell ref="A69:A70"/>
    <mergeCell ref="B69:D69"/>
    <mergeCell ref="B70:D70"/>
    <mergeCell ref="A63:A64"/>
    <mergeCell ref="B63:D63"/>
    <mergeCell ref="B64:D64"/>
    <mergeCell ref="A65:A66"/>
    <mergeCell ref="B65:D65"/>
    <mergeCell ref="B66:D66"/>
    <mergeCell ref="F77:L77"/>
    <mergeCell ref="F78:L78"/>
    <mergeCell ref="F79:L79"/>
    <mergeCell ref="A72:B73"/>
    <mergeCell ref="F72:I72"/>
    <mergeCell ref="F73:I74"/>
    <mergeCell ref="A74:B75"/>
    <mergeCell ref="F75:L75"/>
    <mergeCell ref="F76:I76"/>
    <mergeCell ref="J76:M76"/>
  </mergeCells>
  <conditionalFormatting sqref="B9:D70">
    <cfRule type="expression" dxfId="17" priority="9" stopIfTrue="1">
      <formula>OR(N9=6,N9=7)</formula>
    </cfRule>
  </conditionalFormatting>
  <conditionalFormatting sqref="A9 A11:A70">
    <cfRule type="expression" dxfId="16" priority="8" stopIfTrue="1">
      <formula>OR(N9=6,N9=7)</formula>
    </cfRule>
  </conditionalFormatting>
  <conditionalFormatting sqref="Q61:Q70 L9:M70 O19:O22 O33:O36 O47:O50 O11:O16 O25:O30 O39:O44 O53:O58 O61:O70 Q19:Q30 Q9:Q16 Q33:Q44 Q47:Q58 F9:J70">
    <cfRule type="expression" dxfId="15" priority="7" stopIfTrue="1">
      <formula>OR($N9=6,$N9=7)</formula>
    </cfRule>
  </conditionalFormatting>
  <conditionalFormatting sqref="G9:J70">
    <cfRule type="expression" dxfId="14" priority="6" stopIfTrue="1">
      <formula>OR($N9=6,$N9=7)</formula>
    </cfRule>
  </conditionalFormatting>
  <conditionalFormatting sqref="F9">
    <cfRule type="expression" dxfId="13" priority="5" stopIfTrue="1">
      <formula>OR($N9=6,$N9=7)</formula>
    </cfRule>
  </conditionalFormatting>
  <conditionalFormatting sqref="F9">
    <cfRule type="expression" dxfId="12" priority="4" stopIfTrue="1">
      <formula>OR($N9=6,$N9=7)</formula>
    </cfRule>
  </conditionalFormatting>
  <conditionalFormatting sqref="Q19:Q30 Q9:Q16 Q33:Q44 Q47:Q58 Q61:Q70">
    <cfRule type="expression" dxfId="11" priority="3" stopIfTrue="1">
      <formula>OR($N9=6,$N9=7)</formula>
    </cfRule>
  </conditionalFormatting>
  <conditionalFormatting sqref="L9:L70">
    <cfRule type="expression" dxfId="10" priority="2" stopIfTrue="1">
      <formula>OR($N9=6,$N9=7)</formula>
    </cfRule>
  </conditionalFormatting>
  <conditionalFormatting sqref="O9:O70">
    <cfRule type="expression" dxfId="9" priority="1" stopIfTrue="1">
      <formula>OR($N9=6,$N9=7)</formula>
    </cfRule>
  </conditionalFormatting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"/>
  <sheetViews>
    <sheetView workbookViewId="0">
      <selection sqref="A1:H1"/>
    </sheetView>
  </sheetViews>
  <sheetFormatPr defaultRowHeight="15" x14ac:dyDescent="0.25"/>
  <cols>
    <col min="1" max="1" width="7.140625" style="100" customWidth="1"/>
    <col min="2" max="2" width="18" style="100" customWidth="1"/>
    <col min="3" max="3" width="13.28515625" style="100" customWidth="1"/>
    <col min="4" max="4" width="8.7109375" style="14" bestFit="1" customWidth="1"/>
    <col min="5" max="5" width="0.7109375" style="14" customWidth="1"/>
    <col min="6" max="10" width="7.7109375" style="101" customWidth="1"/>
    <col min="11" max="11" width="0.7109375" style="14" customWidth="1"/>
    <col min="12" max="12" width="8.28515625" style="102" customWidth="1"/>
    <col min="13" max="13" width="12" style="102" customWidth="1"/>
    <col min="14" max="14" width="6.85546875" style="103" hidden="1" customWidth="1"/>
    <col min="15" max="256" width="9.140625" style="14"/>
    <col min="257" max="257" width="7.140625" style="14" customWidth="1"/>
    <col min="258" max="258" width="18" style="14" customWidth="1"/>
    <col min="259" max="259" width="13.28515625" style="14" customWidth="1"/>
    <col min="260" max="260" width="8.7109375" style="14" bestFit="1" customWidth="1"/>
    <col min="261" max="261" width="0.7109375" style="14" customWidth="1"/>
    <col min="262" max="266" width="7.7109375" style="14" customWidth="1"/>
    <col min="267" max="267" width="0.7109375" style="14" customWidth="1"/>
    <col min="268" max="268" width="8.28515625" style="14" customWidth="1"/>
    <col min="269" max="269" width="12" style="14" customWidth="1"/>
    <col min="270" max="270" width="0" style="14" hidden="1" customWidth="1"/>
    <col min="271" max="512" width="9.140625" style="14"/>
    <col min="513" max="513" width="7.140625" style="14" customWidth="1"/>
    <col min="514" max="514" width="18" style="14" customWidth="1"/>
    <col min="515" max="515" width="13.28515625" style="14" customWidth="1"/>
    <col min="516" max="516" width="8.7109375" style="14" bestFit="1" customWidth="1"/>
    <col min="517" max="517" width="0.7109375" style="14" customWidth="1"/>
    <col min="518" max="522" width="7.7109375" style="14" customWidth="1"/>
    <col min="523" max="523" width="0.7109375" style="14" customWidth="1"/>
    <col min="524" max="524" width="8.28515625" style="14" customWidth="1"/>
    <col min="525" max="525" width="12" style="14" customWidth="1"/>
    <col min="526" max="526" width="0" style="14" hidden="1" customWidth="1"/>
    <col min="527" max="768" width="9.140625" style="14"/>
    <col min="769" max="769" width="7.140625" style="14" customWidth="1"/>
    <col min="770" max="770" width="18" style="14" customWidth="1"/>
    <col min="771" max="771" width="13.28515625" style="14" customWidth="1"/>
    <col min="772" max="772" width="8.7109375" style="14" bestFit="1" customWidth="1"/>
    <col min="773" max="773" width="0.7109375" style="14" customWidth="1"/>
    <col min="774" max="778" width="7.7109375" style="14" customWidth="1"/>
    <col min="779" max="779" width="0.7109375" style="14" customWidth="1"/>
    <col min="780" max="780" width="8.28515625" style="14" customWidth="1"/>
    <col min="781" max="781" width="12" style="14" customWidth="1"/>
    <col min="782" max="782" width="0" style="14" hidden="1" customWidth="1"/>
    <col min="783" max="1024" width="9.140625" style="14"/>
    <col min="1025" max="1025" width="7.140625" style="14" customWidth="1"/>
    <col min="1026" max="1026" width="18" style="14" customWidth="1"/>
    <col min="1027" max="1027" width="13.28515625" style="14" customWidth="1"/>
    <col min="1028" max="1028" width="8.7109375" style="14" bestFit="1" customWidth="1"/>
    <col min="1029" max="1029" width="0.7109375" style="14" customWidth="1"/>
    <col min="1030" max="1034" width="7.7109375" style="14" customWidth="1"/>
    <col min="1035" max="1035" width="0.7109375" style="14" customWidth="1"/>
    <col min="1036" max="1036" width="8.28515625" style="14" customWidth="1"/>
    <col min="1037" max="1037" width="12" style="14" customWidth="1"/>
    <col min="1038" max="1038" width="0" style="14" hidden="1" customWidth="1"/>
    <col min="1039" max="1280" width="9.140625" style="14"/>
    <col min="1281" max="1281" width="7.140625" style="14" customWidth="1"/>
    <col min="1282" max="1282" width="18" style="14" customWidth="1"/>
    <col min="1283" max="1283" width="13.28515625" style="14" customWidth="1"/>
    <col min="1284" max="1284" width="8.7109375" style="14" bestFit="1" customWidth="1"/>
    <col min="1285" max="1285" width="0.7109375" style="14" customWidth="1"/>
    <col min="1286" max="1290" width="7.7109375" style="14" customWidth="1"/>
    <col min="1291" max="1291" width="0.7109375" style="14" customWidth="1"/>
    <col min="1292" max="1292" width="8.28515625" style="14" customWidth="1"/>
    <col min="1293" max="1293" width="12" style="14" customWidth="1"/>
    <col min="1294" max="1294" width="0" style="14" hidden="1" customWidth="1"/>
    <col min="1295" max="1536" width="9.140625" style="14"/>
    <col min="1537" max="1537" width="7.140625" style="14" customWidth="1"/>
    <col min="1538" max="1538" width="18" style="14" customWidth="1"/>
    <col min="1539" max="1539" width="13.28515625" style="14" customWidth="1"/>
    <col min="1540" max="1540" width="8.7109375" style="14" bestFit="1" customWidth="1"/>
    <col min="1541" max="1541" width="0.7109375" style="14" customWidth="1"/>
    <col min="1542" max="1546" width="7.7109375" style="14" customWidth="1"/>
    <col min="1547" max="1547" width="0.7109375" style="14" customWidth="1"/>
    <col min="1548" max="1548" width="8.28515625" style="14" customWidth="1"/>
    <col min="1549" max="1549" width="12" style="14" customWidth="1"/>
    <col min="1550" max="1550" width="0" style="14" hidden="1" customWidth="1"/>
    <col min="1551" max="1792" width="9.140625" style="14"/>
    <col min="1793" max="1793" width="7.140625" style="14" customWidth="1"/>
    <col min="1794" max="1794" width="18" style="14" customWidth="1"/>
    <col min="1795" max="1795" width="13.28515625" style="14" customWidth="1"/>
    <col min="1796" max="1796" width="8.7109375" style="14" bestFit="1" customWidth="1"/>
    <col min="1797" max="1797" width="0.7109375" style="14" customWidth="1"/>
    <col min="1798" max="1802" width="7.7109375" style="14" customWidth="1"/>
    <col min="1803" max="1803" width="0.7109375" style="14" customWidth="1"/>
    <col min="1804" max="1804" width="8.28515625" style="14" customWidth="1"/>
    <col min="1805" max="1805" width="12" style="14" customWidth="1"/>
    <col min="1806" max="1806" width="0" style="14" hidden="1" customWidth="1"/>
    <col min="1807" max="2048" width="9.140625" style="14"/>
    <col min="2049" max="2049" width="7.140625" style="14" customWidth="1"/>
    <col min="2050" max="2050" width="18" style="14" customWidth="1"/>
    <col min="2051" max="2051" width="13.28515625" style="14" customWidth="1"/>
    <col min="2052" max="2052" width="8.7109375" style="14" bestFit="1" customWidth="1"/>
    <col min="2053" max="2053" width="0.7109375" style="14" customWidth="1"/>
    <col min="2054" max="2058" width="7.7109375" style="14" customWidth="1"/>
    <col min="2059" max="2059" width="0.7109375" style="14" customWidth="1"/>
    <col min="2060" max="2060" width="8.28515625" style="14" customWidth="1"/>
    <col min="2061" max="2061" width="12" style="14" customWidth="1"/>
    <col min="2062" max="2062" width="0" style="14" hidden="1" customWidth="1"/>
    <col min="2063" max="2304" width="9.140625" style="14"/>
    <col min="2305" max="2305" width="7.140625" style="14" customWidth="1"/>
    <col min="2306" max="2306" width="18" style="14" customWidth="1"/>
    <col min="2307" max="2307" width="13.28515625" style="14" customWidth="1"/>
    <col min="2308" max="2308" width="8.7109375" style="14" bestFit="1" customWidth="1"/>
    <col min="2309" max="2309" width="0.7109375" style="14" customWidth="1"/>
    <col min="2310" max="2314" width="7.7109375" style="14" customWidth="1"/>
    <col min="2315" max="2315" width="0.7109375" style="14" customWidth="1"/>
    <col min="2316" max="2316" width="8.28515625" style="14" customWidth="1"/>
    <col min="2317" max="2317" width="12" style="14" customWidth="1"/>
    <col min="2318" max="2318" width="0" style="14" hidden="1" customWidth="1"/>
    <col min="2319" max="2560" width="9.140625" style="14"/>
    <col min="2561" max="2561" width="7.140625" style="14" customWidth="1"/>
    <col min="2562" max="2562" width="18" style="14" customWidth="1"/>
    <col min="2563" max="2563" width="13.28515625" style="14" customWidth="1"/>
    <col min="2564" max="2564" width="8.7109375" style="14" bestFit="1" customWidth="1"/>
    <col min="2565" max="2565" width="0.7109375" style="14" customWidth="1"/>
    <col min="2566" max="2570" width="7.7109375" style="14" customWidth="1"/>
    <col min="2571" max="2571" width="0.7109375" style="14" customWidth="1"/>
    <col min="2572" max="2572" width="8.28515625" style="14" customWidth="1"/>
    <col min="2573" max="2573" width="12" style="14" customWidth="1"/>
    <col min="2574" max="2574" width="0" style="14" hidden="1" customWidth="1"/>
    <col min="2575" max="2816" width="9.140625" style="14"/>
    <col min="2817" max="2817" width="7.140625" style="14" customWidth="1"/>
    <col min="2818" max="2818" width="18" style="14" customWidth="1"/>
    <col min="2819" max="2819" width="13.28515625" style="14" customWidth="1"/>
    <col min="2820" max="2820" width="8.7109375" style="14" bestFit="1" customWidth="1"/>
    <col min="2821" max="2821" width="0.7109375" style="14" customWidth="1"/>
    <col min="2822" max="2826" width="7.7109375" style="14" customWidth="1"/>
    <col min="2827" max="2827" width="0.7109375" style="14" customWidth="1"/>
    <col min="2828" max="2828" width="8.28515625" style="14" customWidth="1"/>
    <col min="2829" max="2829" width="12" style="14" customWidth="1"/>
    <col min="2830" max="2830" width="0" style="14" hidden="1" customWidth="1"/>
    <col min="2831" max="3072" width="9.140625" style="14"/>
    <col min="3073" max="3073" width="7.140625" style="14" customWidth="1"/>
    <col min="3074" max="3074" width="18" style="14" customWidth="1"/>
    <col min="3075" max="3075" width="13.28515625" style="14" customWidth="1"/>
    <col min="3076" max="3076" width="8.7109375" style="14" bestFit="1" customWidth="1"/>
    <col min="3077" max="3077" width="0.7109375" style="14" customWidth="1"/>
    <col min="3078" max="3082" width="7.7109375" style="14" customWidth="1"/>
    <col min="3083" max="3083" width="0.7109375" style="14" customWidth="1"/>
    <col min="3084" max="3084" width="8.28515625" style="14" customWidth="1"/>
    <col min="3085" max="3085" width="12" style="14" customWidth="1"/>
    <col min="3086" max="3086" width="0" style="14" hidden="1" customWidth="1"/>
    <col min="3087" max="3328" width="9.140625" style="14"/>
    <col min="3329" max="3329" width="7.140625" style="14" customWidth="1"/>
    <col min="3330" max="3330" width="18" style="14" customWidth="1"/>
    <col min="3331" max="3331" width="13.28515625" style="14" customWidth="1"/>
    <col min="3332" max="3332" width="8.7109375" style="14" bestFit="1" customWidth="1"/>
    <col min="3333" max="3333" width="0.7109375" style="14" customWidth="1"/>
    <col min="3334" max="3338" width="7.7109375" style="14" customWidth="1"/>
    <col min="3339" max="3339" width="0.7109375" style="14" customWidth="1"/>
    <col min="3340" max="3340" width="8.28515625" style="14" customWidth="1"/>
    <col min="3341" max="3341" width="12" style="14" customWidth="1"/>
    <col min="3342" max="3342" width="0" style="14" hidden="1" customWidth="1"/>
    <col min="3343" max="3584" width="9.140625" style="14"/>
    <col min="3585" max="3585" width="7.140625" style="14" customWidth="1"/>
    <col min="3586" max="3586" width="18" style="14" customWidth="1"/>
    <col min="3587" max="3587" width="13.28515625" style="14" customWidth="1"/>
    <col min="3588" max="3588" width="8.7109375" style="14" bestFit="1" customWidth="1"/>
    <col min="3589" max="3589" width="0.7109375" style="14" customWidth="1"/>
    <col min="3590" max="3594" width="7.7109375" style="14" customWidth="1"/>
    <col min="3595" max="3595" width="0.7109375" style="14" customWidth="1"/>
    <col min="3596" max="3596" width="8.28515625" style="14" customWidth="1"/>
    <col min="3597" max="3597" width="12" style="14" customWidth="1"/>
    <col min="3598" max="3598" width="0" style="14" hidden="1" customWidth="1"/>
    <col min="3599" max="3840" width="9.140625" style="14"/>
    <col min="3841" max="3841" width="7.140625" style="14" customWidth="1"/>
    <col min="3842" max="3842" width="18" style="14" customWidth="1"/>
    <col min="3843" max="3843" width="13.28515625" style="14" customWidth="1"/>
    <col min="3844" max="3844" width="8.7109375" style="14" bestFit="1" customWidth="1"/>
    <col min="3845" max="3845" width="0.7109375" style="14" customWidth="1"/>
    <col min="3846" max="3850" width="7.7109375" style="14" customWidth="1"/>
    <col min="3851" max="3851" width="0.7109375" style="14" customWidth="1"/>
    <col min="3852" max="3852" width="8.28515625" style="14" customWidth="1"/>
    <col min="3853" max="3853" width="12" style="14" customWidth="1"/>
    <col min="3854" max="3854" width="0" style="14" hidden="1" customWidth="1"/>
    <col min="3855" max="4096" width="9.140625" style="14"/>
    <col min="4097" max="4097" width="7.140625" style="14" customWidth="1"/>
    <col min="4098" max="4098" width="18" style="14" customWidth="1"/>
    <col min="4099" max="4099" width="13.28515625" style="14" customWidth="1"/>
    <col min="4100" max="4100" width="8.7109375" style="14" bestFit="1" customWidth="1"/>
    <col min="4101" max="4101" width="0.7109375" style="14" customWidth="1"/>
    <col min="4102" max="4106" width="7.7109375" style="14" customWidth="1"/>
    <col min="4107" max="4107" width="0.7109375" style="14" customWidth="1"/>
    <col min="4108" max="4108" width="8.28515625" style="14" customWidth="1"/>
    <col min="4109" max="4109" width="12" style="14" customWidth="1"/>
    <col min="4110" max="4110" width="0" style="14" hidden="1" customWidth="1"/>
    <col min="4111" max="4352" width="9.140625" style="14"/>
    <col min="4353" max="4353" width="7.140625" style="14" customWidth="1"/>
    <col min="4354" max="4354" width="18" style="14" customWidth="1"/>
    <col min="4355" max="4355" width="13.28515625" style="14" customWidth="1"/>
    <col min="4356" max="4356" width="8.7109375" style="14" bestFit="1" customWidth="1"/>
    <col min="4357" max="4357" width="0.7109375" style="14" customWidth="1"/>
    <col min="4358" max="4362" width="7.7109375" style="14" customWidth="1"/>
    <col min="4363" max="4363" width="0.7109375" style="14" customWidth="1"/>
    <col min="4364" max="4364" width="8.28515625" style="14" customWidth="1"/>
    <col min="4365" max="4365" width="12" style="14" customWidth="1"/>
    <col min="4366" max="4366" width="0" style="14" hidden="1" customWidth="1"/>
    <col min="4367" max="4608" width="9.140625" style="14"/>
    <col min="4609" max="4609" width="7.140625" style="14" customWidth="1"/>
    <col min="4610" max="4610" width="18" style="14" customWidth="1"/>
    <col min="4611" max="4611" width="13.28515625" style="14" customWidth="1"/>
    <col min="4612" max="4612" width="8.7109375" style="14" bestFit="1" customWidth="1"/>
    <col min="4613" max="4613" width="0.7109375" style="14" customWidth="1"/>
    <col min="4614" max="4618" width="7.7109375" style="14" customWidth="1"/>
    <col min="4619" max="4619" width="0.7109375" style="14" customWidth="1"/>
    <col min="4620" max="4620" width="8.28515625" style="14" customWidth="1"/>
    <col min="4621" max="4621" width="12" style="14" customWidth="1"/>
    <col min="4622" max="4622" width="0" style="14" hidden="1" customWidth="1"/>
    <col min="4623" max="4864" width="9.140625" style="14"/>
    <col min="4865" max="4865" width="7.140625" style="14" customWidth="1"/>
    <col min="4866" max="4866" width="18" style="14" customWidth="1"/>
    <col min="4867" max="4867" width="13.28515625" style="14" customWidth="1"/>
    <col min="4868" max="4868" width="8.7109375" style="14" bestFit="1" customWidth="1"/>
    <col min="4869" max="4869" width="0.7109375" style="14" customWidth="1"/>
    <col min="4870" max="4874" width="7.7109375" style="14" customWidth="1"/>
    <col min="4875" max="4875" width="0.7109375" style="14" customWidth="1"/>
    <col min="4876" max="4876" width="8.28515625" style="14" customWidth="1"/>
    <col min="4877" max="4877" width="12" style="14" customWidth="1"/>
    <col min="4878" max="4878" width="0" style="14" hidden="1" customWidth="1"/>
    <col min="4879" max="5120" width="9.140625" style="14"/>
    <col min="5121" max="5121" width="7.140625" style="14" customWidth="1"/>
    <col min="5122" max="5122" width="18" style="14" customWidth="1"/>
    <col min="5123" max="5123" width="13.28515625" style="14" customWidth="1"/>
    <col min="5124" max="5124" width="8.7109375" style="14" bestFit="1" customWidth="1"/>
    <col min="5125" max="5125" width="0.7109375" style="14" customWidth="1"/>
    <col min="5126" max="5130" width="7.7109375" style="14" customWidth="1"/>
    <col min="5131" max="5131" width="0.7109375" style="14" customWidth="1"/>
    <col min="5132" max="5132" width="8.28515625" style="14" customWidth="1"/>
    <col min="5133" max="5133" width="12" style="14" customWidth="1"/>
    <col min="5134" max="5134" width="0" style="14" hidden="1" customWidth="1"/>
    <col min="5135" max="5376" width="9.140625" style="14"/>
    <col min="5377" max="5377" width="7.140625" style="14" customWidth="1"/>
    <col min="5378" max="5378" width="18" style="14" customWidth="1"/>
    <col min="5379" max="5379" width="13.28515625" style="14" customWidth="1"/>
    <col min="5380" max="5380" width="8.7109375" style="14" bestFit="1" customWidth="1"/>
    <col min="5381" max="5381" width="0.7109375" style="14" customWidth="1"/>
    <col min="5382" max="5386" width="7.7109375" style="14" customWidth="1"/>
    <col min="5387" max="5387" width="0.7109375" style="14" customWidth="1"/>
    <col min="5388" max="5388" width="8.28515625" style="14" customWidth="1"/>
    <col min="5389" max="5389" width="12" style="14" customWidth="1"/>
    <col min="5390" max="5390" width="0" style="14" hidden="1" customWidth="1"/>
    <col min="5391" max="5632" width="9.140625" style="14"/>
    <col min="5633" max="5633" width="7.140625" style="14" customWidth="1"/>
    <col min="5634" max="5634" width="18" style="14" customWidth="1"/>
    <col min="5635" max="5635" width="13.28515625" style="14" customWidth="1"/>
    <col min="5636" max="5636" width="8.7109375" style="14" bestFit="1" customWidth="1"/>
    <col min="5637" max="5637" width="0.7109375" style="14" customWidth="1"/>
    <col min="5638" max="5642" width="7.7109375" style="14" customWidth="1"/>
    <col min="5643" max="5643" width="0.7109375" style="14" customWidth="1"/>
    <col min="5644" max="5644" width="8.28515625" style="14" customWidth="1"/>
    <col min="5645" max="5645" width="12" style="14" customWidth="1"/>
    <col min="5646" max="5646" width="0" style="14" hidden="1" customWidth="1"/>
    <col min="5647" max="5888" width="9.140625" style="14"/>
    <col min="5889" max="5889" width="7.140625" style="14" customWidth="1"/>
    <col min="5890" max="5890" width="18" style="14" customWidth="1"/>
    <col min="5891" max="5891" width="13.28515625" style="14" customWidth="1"/>
    <col min="5892" max="5892" width="8.7109375" style="14" bestFit="1" customWidth="1"/>
    <col min="5893" max="5893" width="0.7109375" style="14" customWidth="1"/>
    <col min="5894" max="5898" width="7.7109375" style="14" customWidth="1"/>
    <col min="5899" max="5899" width="0.7109375" style="14" customWidth="1"/>
    <col min="5900" max="5900" width="8.28515625" style="14" customWidth="1"/>
    <col min="5901" max="5901" width="12" style="14" customWidth="1"/>
    <col min="5902" max="5902" width="0" style="14" hidden="1" customWidth="1"/>
    <col min="5903" max="6144" width="9.140625" style="14"/>
    <col min="6145" max="6145" width="7.140625" style="14" customWidth="1"/>
    <col min="6146" max="6146" width="18" style="14" customWidth="1"/>
    <col min="6147" max="6147" width="13.28515625" style="14" customWidth="1"/>
    <col min="6148" max="6148" width="8.7109375" style="14" bestFit="1" customWidth="1"/>
    <col min="6149" max="6149" width="0.7109375" style="14" customWidth="1"/>
    <col min="6150" max="6154" width="7.7109375" style="14" customWidth="1"/>
    <col min="6155" max="6155" width="0.7109375" style="14" customWidth="1"/>
    <col min="6156" max="6156" width="8.28515625" style="14" customWidth="1"/>
    <col min="6157" max="6157" width="12" style="14" customWidth="1"/>
    <col min="6158" max="6158" width="0" style="14" hidden="1" customWidth="1"/>
    <col min="6159" max="6400" width="9.140625" style="14"/>
    <col min="6401" max="6401" width="7.140625" style="14" customWidth="1"/>
    <col min="6402" max="6402" width="18" style="14" customWidth="1"/>
    <col min="6403" max="6403" width="13.28515625" style="14" customWidth="1"/>
    <col min="6404" max="6404" width="8.7109375" style="14" bestFit="1" customWidth="1"/>
    <col min="6405" max="6405" width="0.7109375" style="14" customWidth="1"/>
    <col min="6406" max="6410" width="7.7109375" style="14" customWidth="1"/>
    <col min="6411" max="6411" width="0.7109375" style="14" customWidth="1"/>
    <col min="6412" max="6412" width="8.28515625" style="14" customWidth="1"/>
    <col min="6413" max="6413" width="12" style="14" customWidth="1"/>
    <col min="6414" max="6414" width="0" style="14" hidden="1" customWidth="1"/>
    <col min="6415" max="6656" width="9.140625" style="14"/>
    <col min="6657" max="6657" width="7.140625" style="14" customWidth="1"/>
    <col min="6658" max="6658" width="18" style="14" customWidth="1"/>
    <col min="6659" max="6659" width="13.28515625" style="14" customWidth="1"/>
    <col min="6660" max="6660" width="8.7109375" style="14" bestFit="1" customWidth="1"/>
    <col min="6661" max="6661" width="0.7109375" style="14" customWidth="1"/>
    <col min="6662" max="6666" width="7.7109375" style="14" customWidth="1"/>
    <col min="6667" max="6667" width="0.7109375" style="14" customWidth="1"/>
    <col min="6668" max="6668" width="8.28515625" style="14" customWidth="1"/>
    <col min="6669" max="6669" width="12" style="14" customWidth="1"/>
    <col min="6670" max="6670" width="0" style="14" hidden="1" customWidth="1"/>
    <col min="6671" max="6912" width="9.140625" style="14"/>
    <col min="6913" max="6913" width="7.140625" style="14" customWidth="1"/>
    <col min="6914" max="6914" width="18" style="14" customWidth="1"/>
    <col min="6915" max="6915" width="13.28515625" style="14" customWidth="1"/>
    <col min="6916" max="6916" width="8.7109375" style="14" bestFit="1" customWidth="1"/>
    <col min="6917" max="6917" width="0.7109375" style="14" customWidth="1"/>
    <col min="6918" max="6922" width="7.7109375" style="14" customWidth="1"/>
    <col min="6923" max="6923" width="0.7109375" style="14" customWidth="1"/>
    <col min="6924" max="6924" width="8.28515625" style="14" customWidth="1"/>
    <col min="6925" max="6925" width="12" style="14" customWidth="1"/>
    <col min="6926" max="6926" width="0" style="14" hidden="1" customWidth="1"/>
    <col min="6927" max="7168" width="9.140625" style="14"/>
    <col min="7169" max="7169" width="7.140625" style="14" customWidth="1"/>
    <col min="7170" max="7170" width="18" style="14" customWidth="1"/>
    <col min="7171" max="7171" width="13.28515625" style="14" customWidth="1"/>
    <col min="7172" max="7172" width="8.7109375" style="14" bestFit="1" customWidth="1"/>
    <col min="7173" max="7173" width="0.7109375" style="14" customWidth="1"/>
    <col min="7174" max="7178" width="7.7109375" style="14" customWidth="1"/>
    <col min="7179" max="7179" width="0.7109375" style="14" customWidth="1"/>
    <col min="7180" max="7180" width="8.28515625" style="14" customWidth="1"/>
    <col min="7181" max="7181" width="12" style="14" customWidth="1"/>
    <col min="7182" max="7182" width="0" style="14" hidden="1" customWidth="1"/>
    <col min="7183" max="7424" width="9.140625" style="14"/>
    <col min="7425" max="7425" width="7.140625" style="14" customWidth="1"/>
    <col min="7426" max="7426" width="18" style="14" customWidth="1"/>
    <col min="7427" max="7427" width="13.28515625" style="14" customWidth="1"/>
    <col min="7428" max="7428" width="8.7109375" style="14" bestFit="1" customWidth="1"/>
    <col min="7429" max="7429" width="0.7109375" style="14" customWidth="1"/>
    <col min="7430" max="7434" width="7.7109375" style="14" customWidth="1"/>
    <col min="7435" max="7435" width="0.7109375" style="14" customWidth="1"/>
    <col min="7436" max="7436" width="8.28515625" style="14" customWidth="1"/>
    <col min="7437" max="7437" width="12" style="14" customWidth="1"/>
    <col min="7438" max="7438" width="0" style="14" hidden="1" customWidth="1"/>
    <col min="7439" max="7680" width="9.140625" style="14"/>
    <col min="7681" max="7681" width="7.140625" style="14" customWidth="1"/>
    <col min="7682" max="7682" width="18" style="14" customWidth="1"/>
    <col min="7683" max="7683" width="13.28515625" style="14" customWidth="1"/>
    <col min="7684" max="7684" width="8.7109375" style="14" bestFit="1" customWidth="1"/>
    <col min="7685" max="7685" width="0.7109375" style="14" customWidth="1"/>
    <col min="7686" max="7690" width="7.7109375" style="14" customWidth="1"/>
    <col min="7691" max="7691" width="0.7109375" style="14" customWidth="1"/>
    <col min="7692" max="7692" width="8.28515625" style="14" customWidth="1"/>
    <col min="7693" max="7693" width="12" style="14" customWidth="1"/>
    <col min="7694" max="7694" width="0" style="14" hidden="1" customWidth="1"/>
    <col min="7695" max="7936" width="9.140625" style="14"/>
    <col min="7937" max="7937" width="7.140625" style="14" customWidth="1"/>
    <col min="7938" max="7938" width="18" style="14" customWidth="1"/>
    <col min="7939" max="7939" width="13.28515625" style="14" customWidth="1"/>
    <col min="7940" max="7940" width="8.7109375" style="14" bestFit="1" customWidth="1"/>
    <col min="7941" max="7941" width="0.7109375" style="14" customWidth="1"/>
    <col min="7942" max="7946" width="7.7109375" style="14" customWidth="1"/>
    <col min="7947" max="7947" width="0.7109375" style="14" customWidth="1"/>
    <col min="7948" max="7948" width="8.28515625" style="14" customWidth="1"/>
    <col min="7949" max="7949" width="12" style="14" customWidth="1"/>
    <col min="7950" max="7950" width="0" style="14" hidden="1" customWidth="1"/>
    <col min="7951" max="8192" width="9.140625" style="14"/>
    <col min="8193" max="8193" width="7.140625" style="14" customWidth="1"/>
    <col min="8194" max="8194" width="18" style="14" customWidth="1"/>
    <col min="8195" max="8195" width="13.28515625" style="14" customWidth="1"/>
    <col min="8196" max="8196" width="8.7109375" style="14" bestFit="1" customWidth="1"/>
    <col min="8197" max="8197" width="0.7109375" style="14" customWidth="1"/>
    <col min="8198" max="8202" width="7.7109375" style="14" customWidth="1"/>
    <col min="8203" max="8203" width="0.7109375" style="14" customWidth="1"/>
    <col min="8204" max="8204" width="8.28515625" style="14" customWidth="1"/>
    <col min="8205" max="8205" width="12" style="14" customWidth="1"/>
    <col min="8206" max="8206" width="0" style="14" hidden="1" customWidth="1"/>
    <col min="8207" max="8448" width="9.140625" style="14"/>
    <col min="8449" max="8449" width="7.140625" style="14" customWidth="1"/>
    <col min="8450" max="8450" width="18" style="14" customWidth="1"/>
    <col min="8451" max="8451" width="13.28515625" style="14" customWidth="1"/>
    <col min="8452" max="8452" width="8.7109375" style="14" bestFit="1" customWidth="1"/>
    <col min="8453" max="8453" width="0.7109375" style="14" customWidth="1"/>
    <col min="8454" max="8458" width="7.7109375" style="14" customWidth="1"/>
    <col min="8459" max="8459" width="0.7109375" style="14" customWidth="1"/>
    <col min="8460" max="8460" width="8.28515625" style="14" customWidth="1"/>
    <col min="8461" max="8461" width="12" style="14" customWidth="1"/>
    <col min="8462" max="8462" width="0" style="14" hidden="1" customWidth="1"/>
    <col min="8463" max="8704" width="9.140625" style="14"/>
    <col min="8705" max="8705" width="7.140625" style="14" customWidth="1"/>
    <col min="8706" max="8706" width="18" style="14" customWidth="1"/>
    <col min="8707" max="8707" width="13.28515625" style="14" customWidth="1"/>
    <col min="8708" max="8708" width="8.7109375" style="14" bestFit="1" customWidth="1"/>
    <col min="8709" max="8709" width="0.7109375" style="14" customWidth="1"/>
    <col min="8710" max="8714" width="7.7109375" style="14" customWidth="1"/>
    <col min="8715" max="8715" width="0.7109375" style="14" customWidth="1"/>
    <col min="8716" max="8716" width="8.28515625" style="14" customWidth="1"/>
    <col min="8717" max="8717" width="12" style="14" customWidth="1"/>
    <col min="8718" max="8718" width="0" style="14" hidden="1" customWidth="1"/>
    <col min="8719" max="8960" width="9.140625" style="14"/>
    <col min="8961" max="8961" width="7.140625" style="14" customWidth="1"/>
    <col min="8962" max="8962" width="18" style="14" customWidth="1"/>
    <col min="8963" max="8963" width="13.28515625" style="14" customWidth="1"/>
    <col min="8964" max="8964" width="8.7109375" style="14" bestFit="1" customWidth="1"/>
    <col min="8965" max="8965" width="0.7109375" style="14" customWidth="1"/>
    <col min="8966" max="8970" width="7.7109375" style="14" customWidth="1"/>
    <col min="8971" max="8971" width="0.7109375" style="14" customWidth="1"/>
    <col min="8972" max="8972" width="8.28515625" style="14" customWidth="1"/>
    <col min="8973" max="8973" width="12" style="14" customWidth="1"/>
    <col min="8974" max="8974" width="0" style="14" hidden="1" customWidth="1"/>
    <col min="8975" max="9216" width="9.140625" style="14"/>
    <col min="9217" max="9217" width="7.140625" style="14" customWidth="1"/>
    <col min="9218" max="9218" width="18" style="14" customWidth="1"/>
    <col min="9219" max="9219" width="13.28515625" style="14" customWidth="1"/>
    <col min="9220" max="9220" width="8.7109375" style="14" bestFit="1" customWidth="1"/>
    <col min="9221" max="9221" width="0.7109375" style="14" customWidth="1"/>
    <col min="9222" max="9226" width="7.7109375" style="14" customWidth="1"/>
    <col min="9227" max="9227" width="0.7109375" style="14" customWidth="1"/>
    <col min="9228" max="9228" width="8.28515625" style="14" customWidth="1"/>
    <col min="9229" max="9229" width="12" style="14" customWidth="1"/>
    <col min="9230" max="9230" width="0" style="14" hidden="1" customWidth="1"/>
    <col min="9231" max="9472" width="9.140625" style="14"/>
    <col min="9473" max="9473" width="7.140625" style="14" customWidth="1"/>
    <col min="9474" max="9474" width="18" style="14" customWidth="1"/>
    <col min="9475" max="9475" width="13.28515625" style="14" customWidth="1"/>
    <col min="9476" max="9476" width="8.7109375" style="14" bestFit="1" customWidth="1"/>
    <col min="9477" max="9477" width="0.7109375" style="14" customWidth="1"/>
    <col min="9478" max="9482" width="7.7109375" style="14" customWidth="1"/>
    <col min="9483" max="9483" width="0.7109375" style="14" customWidth="1"/>
    <col min="9484" max="9484" width="8.28515625" style="14" customWidth="1"/>
    <col min="9485" max="9485" width="12" style="14" customWidth="1"/>
    <col min="9486" max="9486" width="0" style="14" hidden="1" customWidth="1"/>
    <col min="9487" max="9728" width="9.140625" style="14"/>
    <col min="9729" max="9729" width="7.140625" style="14" customWidth="1"/>
    <col min="9730" max="9730" width="18" style="14" customWidth="1"/>
    <col min="9731" max="9731" width="13.28515625" style="14" customWidth="1"/>
    <col min="9732" max="9732" width="8.7109375" style="14" bestFit="1" customWidth="1"/>
    <col min="9733" max="9733" width="0.7109375" style="14" customWidth="1"/>
    <col min="9734" max="9738" width="7.7109375" style="14" customWidth="1"/>
    <col min="9739" max="9739" width="0.7109375" style="14" customWidth="1"/>
    <col min="9740" max="9740" width="8.28515625" style="14" customWidth="1"/>
    <col min="9741" max="9741" width="12" style="14" customWidth="1"/>
    <col min="9742" max="9742" width="0" style="14" hidden="1" customWidth="1"/>
    <col min="9743" max="9984" width="9.140625" style="14"/>
    <col min="9985" max="9985" width="7.140625" style="14" customWidth="1"/>
    <col min="9986" max="9986" width="18" style="14" customWidth="1"/>
    <col min="9987" max="9987" width="13.28515625" style="14" customWidth="1"/>
    <col min="9988" max="9988" width="8.7109375" style="14" bestFit="1" customWidth="1"/>
    <col min="9989" max="9989" width="0.7109375" style="14" customWidth="1"/>
    <col min="9990" max="9994" width="7.7109375" style="14" customWidth="1"/>
    <col min="9995" max="9995" width="0.7109375" style="14" customWidth="1"/>
    <col min="9996" max="9996" width="8.28515625" style="14" customWidth="1"/>
    <col min="9997" max="9997" width="12" style="14" customWidth="1"/>
    <col min="9998" max="9998" width="0" style="14" hidden="1" customWidth="1"/>
    <col min="9999" max="10240" width="9.140625" style="14"/>
    <col min="10241" max="10241" width="7.140625" style="14" customWidth="1"/>
    <col min="10242" max="10242" width="18" style="14" customWidth="1"/>
    <col min="10243" max="10243" width="13.28515625" style="14" customWidth="1"/>
    <col min="10244" max="10244" width="8.7109375" style="14" bestFit="1" customWidth="1"/>
    <col min="10245" max="10245" width="0.7109375" style="14" customWidth="1"/>
    <col min="10246" max="10250" width="7.7109375" style="14" customWidth="1"/>
    <col min="10251" max="10251" width="0.7109375" style="14" customWidth="1"/>
    <col min="10252" max="10252" width="8.28515625" style="14" customWidth="1"/>
    <col min="10253" max="10253" width="12" style="14" customWidth="1"/>
    <col min="10254" max="10254" width="0" style="14" hidden="1" customWidth="1"/>
    <col min="10255" max="10496" width="9.140625" style="14"/>
    <col min="10497" max="10497" width="7.140625" style="14" customWidth="1"/>
    <col min="10498" max="10498" width="18" style="14" customWidth="1"/>
    <col min="10499" max="10499" width="13.28515625" style="14" customWidth="1"/>
    <col min="10500" max="10500" width="8.7109375" style="14" bestFit="1" customWidth="1"/>
    <col min="10501" max="10501" width="0.7109375" style="14" customWidth="1"/>
    <col min="10502" max="10506" width="7.7109375" style="14" customWidth="1"/>
    <col min="10507" max="10507" width="0.7109375" style="14" customWidth="1"/>
    <col min="10508" max="10508" width="8.28515625" style="14" customWidth="1"/>
    <col min="10509" max="10509" width="12" style="14" customWidth="1"/>
    <col min="10510" max="10510" width="0" style="14" hidden="1" customWidth="1"/>
    <col min="10511" max="10752" width="9.140625" style="14"/>
    <col min="10753" max="10753" width="7.140625" style="14" customWidth="1"/>
    <col min="10754" max="10754" width="18" style="14" customWidth="1"/>
    <col min="10755" max="10755" width="13.28515625" style="14" customWidth="1"/>
    <col min="10756" max="10756" width="8.7109375" style="14" bestFit="1" customWidth="1"/>
    <col min="10757" max="10757" width="0.7109375" style="14" customWidth="1"/>
    <col min="10758" max="10762" width="7.7109375" style="14" customWidth="1"/>
    <col min="10763" max="10763" width="0.7109375" style="14" customWidth="1"/>
    <col min="10764" max="10764" width="8.28515625" style="14" customWidth="1"/>
    <col min="10765" max="10765" width="12" style="14" customWidth="1"/>
    <col min="10766" max="10766" width="0" style="14" hidden="1" customWidth="1"/>
    <col min="10767" max="11008" width="9.140625" style="14"/>
    <col min="11009" max="11009" width="7.140625" style="14" customWidth="1"/>
    <col min="11010" max="11010" width="18" style="14" customWidth="1"/>
    <col min="11011" max="11011" width="13.28515625" style="14" customWidth="1"/>
    <col min="11012" max="11012" width="8.7109375" style="14" bestFit="1" customWidth="1"/>
    <col min="11013" max="11013" width="0.7109375" style="14" customWidth="1"/>
    <col min="11014" max="11018" width="7.7109375" style="14" customWidth="1"/>
    <col min="11019" max="11019" width="0.7109375" style="14" customWidth="1"/>
    <col min="11020" max="11020" width="8.28515625" style="14" customWidth="1"/>
    <col min="11021" max="11021" width="12" style="14" customWidth="1"/>
    <col min="11022" max="11022" width="0" style="14" hidden="1" customWidth="1"/>
    <col min="11023" max="11264" width="9.140625" style="14"/>
    <col min="11265" max="11265" width="7.140625" style="14" customWidth="1"/>
    <col min="11266" max="11266" width="18" style="14" customWidth="1"/>
    <col min="11267" max="11267" width="13.28515625" style="14" customWidth="1"/>
    <col min="11268" max="11268" width="8.7109375" style="14" bestFit="1" customWidth="1"/>
    <col min="11269" max="11269" width="0.7109375" style="14" customWidth="1"/>
    <col min="11270" max="11274" width="7.7109375" style="14" customWidth="1"/>
    <col min="11275" max="11275" width="0.7109375" style="14" customWidth="1"/>
    <col min="11276" max="11276" width="8.28515625" style="14" customWidth="1"/>
    <col min="11277" max="11277" width="12" style="14" customWidth="1"/>
    <col min="11278" max="11278" width="0" style="14" hidden="1" customWidth="1"/>
    <col min="11279" max="11520" width="9.140625" style="14"/>
    <col min="11521" max="11521" width="7.140625" style="14" customWidth="1"/>
    <col min="11522" max="11522" width="18" style="14" customWidth="1"/>
    <col min="11523" max="11523" width="13.28515625" style="14" customWidth="1"/>
    <col min="11524" max="11524" width="8.7109375" style="14" bestFit="1" customWidth="1"/>
    <col min="11525" max="11525" width="0.7109375" style="14" customWidth="1"/>
    <col min="11526" max="11530" width="7.7109375" style="14" customWidth="1"/>
    <col min="11531" max="11531" width="0.7109375" style="14" customWidth="1"/>
    <col min="11532" max="11532" width="8.28515625" style="14" customWidth="1"/>
    <col min="11533" max="11533" width="12" style="14" customWidth="1"/>
    <col min="11534" max="11534" width="0" style="14" hidden="1" customWidth="1"/>
    <col min="11535" max="11776" width="9.140625" style="14"/>
    <col min="11777" max="11777" width="7.140625" style="14" customWidth="1"/>
    <col min="11778" max="11778" width="18" style="14" customWidth="1"/>
    <col min="11779" max="11779" width="13.28515625" style="14" customWidth="1"/>
    <col min="11780" max="11780" width="8.7109375" style="14" bestFit="1" customWidth="1"/>
    <col min="11781" max="11781" width="0.7109375" style="14" customWidth="1"/>
    <col min="11782" max="11786" width="7.7109375" style="14" customWidth="1"/>
    <col min="11787" max="11787" width="0.7109375" style="14" customWidth="1"/>
    <col min="11788" max="11788" width="8.28515625" style="14" customWidth="1"/>
    <col min="11789" max="11789" width="12" style="14" customWidth="1"/>
    <col min="11790" max="11790" width="0" style="14" hidden="1" customWidth="1"/>
    <col min="11791" max="12032" width="9.140625" style="14"/>
    <col min="12033" max="12033" width="7.140625" style="14" customWidth="1"/>
    <col min="12034" max="12034" width="18" style="14" customWidth="1"/>
    <col min="12035" max="12035" width="13.28515625" style="14" customWidth="1"/>
    <col min="12036" max="12036" width="8.7109375" style="14" bestFit="1" customWidth="1"/>
    <col min="12037" max="12037" width="0.7109375" style="14" customWidth="1"/>
    <col min="12038" max="12042" width="7.7109375" style="14" customWidth="1"/>
    <col min="12043" max="12043" width="0.7109375" style="14" customWidth="1"/>
    <col min="12044" max="12044" width="8.28515625" style="14" customWidth="1"/>
    <col min="12045" max="12045" width="12" style="14" customWidth="1"/>
    <col min="12046" max="12046" width="0" style="14" hidden="1" customWidth="1"/>
    <col min="12047" max="12288" width="9.140625" style="14"/>
    <col min="12289" max="12289" width="7.140625" style="14" customWidth="1"/>
    <col min="12290" max="12290" width="18" style="14" customWidth="1"/>
    <col min="12291" max="12291" width="13.28515625" style="14" customWidth="1"/>
    <col min="12292" max="12292" width="8.7109375" style="14" bestFit="1" customWidth="1"/>
    <col min="12293" max="12293" width="0.7109375" style="14" customWidth="1"/>
    <col min="12294" max="12298" width="7.7109375" style="14" customWidth="1"/>
    <col min="12299" max="12299" width="0.7109375" style="14" customWidth="1"/>
    <col min="12300" max="12300" width="8.28515625" style="14" customWidth="1"/>
    <col min="12301" max="12301" width="12" style="14" customWidth="1"/>
    <col min="12302" max="12302" width="0" style="14" hidden="1" customWidth="1"/>
    <col min="12303" max="12544" width="9.140625" style="14"/>
    <col min="12545" max="12545" width="7.140625" style="14" customWidth="1"/>
    <col min="12546" max="12546" width="18" style="14" customWidth="1"/>
    <col min="12547" max="12547" width="13.28515625" style="14" customWidth="1"/>
    <col min="12548" max="12548" width="8.7109375" style="14" bestFit="1" customWidth="1"/>
    <col min="12549" max="12549" width="0.7109375" style="14" customWidth="1"/>
    <col min="12550" max="12554" width="7.7109375" style="14" customWidth="1"/>
    <col min="12555" max="12555" width="0.7109375" style="14" customWidth="1"/>
    <col min="12556" max="12556" width="8.28515625" style="14" customWidth="1"/>
    <col min="12557" max="12557" width="12" style="14" customWidth="1"/>
    <col min="12558" max="12558" width="0" style="14" hidden="1" customWidth="1"/>
    <col min="12559" max="12800" width="9.140625" style="14"/>
    <col min="12801" max="12801" width="7.140625" style="14" customWidth="1"/>
    <col min="12802" max="12802" width="18" style="14" customWidth="1"/>
    <col min="12803" max="12803" width="13.28515625" style="14" customWidth="1"/>
    <col min="12804" max="12804" width="8.7109375" style="14" bestFit="1" customWidth="1"/>
    <col min="12805" max="12805" width="0.7109375" style="14" customWidth="1"/>
    <col min="12806" max="12810" width="7.7109375" style="14" customWidth="1"/>
    <col min="12811" max="12811" width="0.7109375" style="14" customWidth="1"/>
    <col min="12812" max="12812" width="8.28515625" style="14" customWidth="1"/>
    <col min="12813" max="12813" width="12" style="14" customWidth="1"/>
    <col min="12814" max="12814" width="0" style="14" hidden="1" customWidth="1"/>
    <col min="12815" max="13056" width="9.140625" style="14"/>
    <col min="13057" max="13057" width="7.140625" style="14" customWidth="1"/>
    <col min="13058" max="13058" width="18" style="14" customWidth="1"/>
    <col min="13059" max="13059" width="13.28515625" style="14" customWidth="1"/>
    <col min="13060" max="13060" width="8.7109375" style="14" bestFit="1" customWidth="1"/>
    <col min="13061" max="13061" width="0.7109375" style="14" customWidth="1"/>
    <col min="13062" max="13066" width="7.7109375" style="14" customWidth="1"/>
    <col min="13067" max="13067" width="0.7109375" style="14" customWidth="1"/>
    <col min="13068" max="13068" width="8.28515625" style="14" customWidth="1"/>
    <col min="13069" max="13069" width="12" style="14" customWidth="1"/>
    <col min="13070" max="13070" width="0" style="14" hidden="1" customWidth="1"/>
    <col min="13071" max="13312" width="9.140625" style="14"/>
    <col min="13313" max="13313" width="7.140625" style="14" customWidth="1"/>
    <col min="13314" max="13314" width="18" style="14" customWidth="1"/>
    <col min="13315" max="13315" width="13.28515625" style="14" customWidth="1"/>
    <col min="13316" max="13316" width="8.7109375" style="14" bestFit="1" customWidth="1"/>
    <col min="13317" max="13317" width="0.7109375" style="14" customWidth="1"/>
    <col min="13318" max="13322" width="7.7109375" style="14" customWidth="1"/>
    <col min="13323" max="13323" width="0.7109375" style="14" customWidth="1"/>
    <col min="13324" max="13324" width="8.28515625" style="14" customWidth="1"/>
    <col min="13325" max="13325" width="12" style="14" customWidth="1"/>
    <col min="13326" max="13326" width="0" style="14" hidden="1" customWidth="1"/>
    <col min="13327" max="13568" width="9.140625" style="14"/>
    <col min="13569" max="13569" width="7.140625" style="14" customWidth="1"/>
    <col min="13570" max="13570" width="18" style="14" customWidth="1"/>
    <col min="13571" max="13571" width="13.28515625" style="14" customWidth="1"/>
    <col min="13572" max="13572" width="8.7109375" style="14" bestFit="1" customWidth="1"/>
    <col min="13573" max="13573" width="0.7109375" style="14" customWidth="1"/>
    <col min="13574" max="13578" width="7.7109375" style="14" customWidth="1"/>
    <col min="13579" max="13579" width="0.7109375" style="14" customWidth="1"/>
    <col min="13580" max="13580" width="8.28515625" style="14" customWidth="1"/>
    <col min="13581" max="13581" width="12" style="14" customWidth="1"/>
    <col min="13582" max="13582" width="0" style="14" hidden="1" customWidth="1"/>
    <col min="13583" max="13824" width="9.140625" style="14"/>
    <col min="13825" max="13825" width="7.140625" style="14" customWidth="1"/>
    <col min="13826" max="13826" width="18" style="14" customWidth="1"/>
    <col min="13827" max="13827" width="13.28515625" style="14" customWidth="1"/>
    <col min="13828" max="13828" width="8.7109375" style="14" bestFit="1" customWidth="1"/>
    <col min="13829" max="13829" width="0.7109375" style="14" customWidth="1"/>
    <col min="13830" max="13834" width="7.7109375" style="14" customWidth="1"/>
    <col min="13835" max="13835" width="0.7109375" style="14" customWidth="1"/>
    <col min="13836" max="13836" width="8.28515625" style="14" customWidth="1"/>
    <col min="13837" max="13837" width="12" style="14" customWidth="1"/>
    <col min="13838" max="13838" width="0" style="14" hidden="1" customWidth="1"/>
    <col min="13839" max="14080" width="9.140625" style="14"/>
    <col min="14081" max="14081" width="7.140625" style="14" customWidth="1"/>
    <col min="14082" max="14082" width="18" style="14" customWidth="1"/>
    <col min="14083" max="14083" width="13.28515625" style="14" customWidth="1"/>
    <col min="14084" max="14084" width="8.7109375" style="14" bestFit="1" customWidth="1"/>
    <col min="14085" max="14085" width="0.7109375" style="14" customWidth="1"/>
    <col min="14086" max="14090" width="7.7109375" style="14" customWidth="1"/>
    <col min="14091" max="14091" width="0.7109375" style="14" customWidth="1"/>
    <col min="14092" max="14092" width="8.28515625" style="14" customWidth="1"/>
    <col min="14093" max="14093" width="12" style="14" customWidth="1"/>
    <col min="14094" max="14094" width="0" style="14" hidden="1" customWidth="1"/>
    <col min="14095" max="14336" width="9.140625" style="14"/>
    <col min="14337" max="14337" width="7.140625" style="14" customWidth="1"/>
    <col min="14338" max="14338" width="18" style="14" customWidth="1"/>
    <col min="14339" max="14339" width="13.28515625" style="14" customWidth="1"/>
    <col min="14340" max="14340" width="8.7109375" style="14" bestFit="1" customWidth="1"/>
    <col min="14341" max="14341" width="0.7109375" style="14" customWidth="1"/>
    <col min="14342" max="14346" width="7.7109375" style="14" customWidth="1"/>
    <col min="14347" max="14347" width="0.7109375" style="14" customWidth="1"/>
    <col min="14348" max="14348" width="8.28515625" style="14" customWidth="1"/>
    <col min="14349" max="14349" width="12" style="14" customWidth="1"/>
    <col min="14350" max="14350" width="0" style="14" hidden="1" customWidth="1"/>
    <col min="14351" max="14592" width="9.140625" style="14"/>
    <col min="14593" max="14593" width="7.140625" style="14" customWidth="1"/>
    <col min="14594" max="14594" width="18" style="14" customWidth="1"/>
    <col min="14595" max="14595" width="13.28515625" style="14" customWidth="1"/>
    <col min="14596" max="14596" width="8.7109375" style="14" bestFit="1" customWidth="1"/>
    <col min="14597" max="14597" width="0.7109375" style="14" customWidth="1"/>
    <col min="14598" max="14602" width="7.7109375" style="14" customWidth="1"/>
    <col min="14603" max="14603" width="0.7109375" style="14" customWidth="1"/>
    <col min="14604" max="14604" width="8.28515625" style="14" customWidth="1"/>
    <col min="14605" max="14605" width="12" style="14" customWidth="1"/>
    <col min="14606" max="14606" width="0" style="14" hidden="1" customWidth="1"/>
    <col min="14607" max="14848" width="9.140625" style="14"/>
    <col min="14849" max="14849" width="7.140625" style="14" customWidth="1"/>
    <col min="14850" max="14850" width="18" style="14" customWidth="1"/>
    <col min="14851" max="14851" width="13.28515625" style="14" customWidth="1"/>
    <col min="14852" max="14852" width="8.7109375" style="14" bestFit="1" customWidth="1"/>
    <col min="14853" max="14853" width="0.7109375" style="14" customWidth="1"/>
    <col min="14854" max="14858" width="7.7109375" style="14" customWidth="1"/>
    <col min="14859" max="14859" width="0.7109375" style="14" customWidth="1"/>
    <col min="14860" max="14860" width="8.28515625" style="14" customWidth="1"/>
    <col min="14861" max="14861" width="12" style="14" customWidth="1"/>
    <col min="14862" max="14862" width="0" style="14" hidden="1" customWidth="1"/>
    <col min="14863" max="15104" width="9.140625" style="14"/>
    <col min="15105" max="15105" width="7.140625" style="14" customWidth="1"/>
    <col min="15106" max="15106" width="18" style="14" customWidth="1"/>
    <col min="15107" max="15107" width="13.28515625" style="14" customWidth="1"/>
    <col min="15108" max="15108" width="8.7109375" style="14" bestFit="1" customWidth="1"/>
    <col min="15109" max="15109" width="0.7109375" style="14" customWidth="1"/>
    <col min="15110" max="15114" width="7.7109375" style="14" customWidth="1"/>
    <col min="15115" max="15115" width="0.7109375" style="14" customWidth="1"/>
    <col min="15116" max="15116" width="8.28515625" style="14" customWidth="1"/>
    <col min="15117" max="15117" width="12" style="14" customWidth="1"/>
    <col min="15118" max="15118" width="0" style="14" hidden="1" customWidth="1"/>
    <col min="15119" max="15360" width="9.140625" style="14"/>
    <col min="15361" max="15361" width="7.140625" style="14" customWidth="1"/>
    <col min="15362" max="15362" width="18" style="14" customWidth="1"/>
    <col min="15363" max="15363" width="13.28515625" style="14" customWidth="1"/>
    <col min="15364" max="15364" width="8.7109375" style="14" bestFit="1" customWidth="1"/>
    <col min="15365" max="15365" width="0.7109375" style="14" customWidth="1"/>
    <col min="15366" max="15370" width="7.7109375" style="14" customWidth="1"/>
    <col min="15371" max="15371" width="0.7109375" style="14" customWidth="1"/>
    <col min="15372" max="15372" width="8.28515625" style="14" customWidth="1"/>
    <col min="15373" max="15373" width="12" style="14" customWidth="1"/>
    <col min="15374" max="15374" width="0" style="14" hidden="1" customWidth="1"/>
    <col min="15375" max="15616" width="9.140625" style="14"/>
    <col min="15617" max="15617" width="7.140625" style="14" customWidth="1"/>
    <col min="15618" max="15618" width="18" style="14" customWidth="1"/>
    <col min="15619" max="15619" width="13.28515625" style="14" customWidth="1"/>
    <col min="15620" max="15620" width="8.7109375" style="14" bestFit="1" customWidth="1"/>
    <col min="15621" max="15621" width="0.7109375" style="14" customWidth="1"/>
    <col min="15622" max="15626" width="7.7109375" style="14" customWidth="1"/>
    <col min="15627" max="15627" width="0.7109375" style="14" customWidth="1"/>
    <col min="15628" max="15628" width="8.28515625" style="14" customWidth="1"/>
    <col min="15629" max="15629" width="12" style="14" customWidth="1"/>
    <col min="15630" max="15630" width="0" style="14" hidden="1" customWidth="1"/>
    <col min="15631" max="15872" width="9.140625" style="14"/>
    <col min="15873" max="15873" width="7.140625" style="14" customWidth="1"/>
    <col min="15874" max="15874" width="18" style="14" customWidth="1"/>
    <col min="15875" max="15875" width="13.28515625" style="14" customWidth="1"/>
    <col min="15876" max="15876" width="8.7109375" style="14" bestFit="1" customWidth="1"/>
    <col min="15877" max="15877" width="0.7109375" style="14" customWidth="1"/>
    <col min="15878" max="15882" width="7.7109375" style="14" customWidth="1"/>
    <col min="15883" max="15883" width="0.7109375" style="14" customWidth="1"/>
    <col min="15884" max="15884" width="8.28515625" style="14" customWidth="1"/>
    <col min="15885" max="15885" width="12" style="14" customWidth="1"/>
    <col min="15886" max="15886" width="0" style="14" hidden="1" customWidth="1"/>
    <col min="15887" max="16128" width="9.140625" style="14"/>
    <col min="16129" max="16129" width="7.140625" style="14" customWidth="1"/>
    <col min="16130" max="16130" width="18" style="14" customWidth="1"/>
    <col min="16131" max="16131" width="13.28515625" style="14" customWidth="1"/>
    <col min="16132" max="16132" width="8.7109375" style="14" bestFit="1" customWidth="1"/>
    <col min="16133" max="16133" width="0.7109375" style="14" customWidth="1"/>
    <col min="16134" max="16138" width="7.7109375" style="14" customWidth="1"/>
    <col min="16139" max="16139" width="0.7109375" style="14" customWidth="1"/>
    <col min="16140" max="16140" width="8.28515625" style="14" customWidth="1"/>
    <col min="16141" max="16141" width="12" style="14" customWidth="1"/>
    <col min="16142" max="16142" width="0" style="14" hidden="1" customWidth="1"/>
    <col min="16143" max="16384" width="9.140625" style="14"/>
  </cols>
  <sheetData>
    <row r="1" spans="1:26" x14ac:dyDescent="0.25">
      <c r="A1" s="143" t="s">
        <v>18</v>
      </c>
      <c r="B1" s="143"/>
      <c r="C1" s="143"/>
      <c r="D1" s="143"/>
      <c r="E1" s="143"/>
      <c r="F1" s="143"/>
      <c r="G1" s="143"/>
      <c r="H1" s="144"/>
      <c r="I1" s="17"/>
      <c r="J1" s="18" t="s">
        <v>19</v>
      </c>
      <c r="K1" s="19"/>
      <c r="L1" s="145">
        <f>DATE(rok, 12, 1)</f>
        <v>41244</v>
      </c>
      <c r="M1" s="146" t="e">
        <f>DATE(#REF!,#REF!,#REF!)</f>
        <v>#REF!</v>
      </c>
      <c r="N1" s="147"/>
      <c r="O1" s="148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x14ac:dyDescent="0.25">
      <c r="A2" s="20"/>
      <c r="B2" s="20"/>
      <c r="C2" s="20"/>
      <c r="D2" s="13"/>
      <c r="E2" s="13"/>
      <c r="F2" s="21"/>
      <c r="G2" s="21"/>
      <c r="H2" s="21"/>
      <c r="I2" s="21"/>
      <c r="J2" s="21"/>
      <c r="K2" s="13"/>
      <c r="L2" s="22">
        <v>7</v>
      </c>
      <c r="M2" s="22"/>
      <c r="N2" s="2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x14ac:dyDescent="0.25">
      <c r="A3" s="24" t="s">
        <v>20</v>
      </c>
      <c r="B3" s="25" t="str">
        <f>data!$A$4</f>
        <v>Meno a priezvisko</v>
      </c>
      <c r="C3" s="26" t="s">
        <v>21</v>
      </c>
      <c r="D3" s="149" t="str">
        <f>data!$B$11&amp;", ŠPZ: "&amp;data!$B$10</f>
        <v>značka a typ auta, ŠPZ: ZA 123 AB</v>
      </c>
      <c r="E3" s="150"/>
      <c r="F3" s="150"/>
      <c r="G3" s="150"/>
      <c r="H3" s="150"/>
      <c r="I3" s="150"/>
      <c r="J3" s="150"/>
      <c r="K3" s="150"/>
      <c r="L3" s="150"/>
      <c r="M3" s="150"/>
      <c r="N3" s="147"/>
      <c r="O3" s="148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x14ac:dyDescent="0.25">
      <c r="A4" s="20"/>
      <c r="B4" s="20"/>
      <c r="C4" s="20"/>
      <c r="D4" s="13"/>
      <c r="E4" s="13"/>
      <c r="F4" s="21"/>
      <c r="G4" s="21"/>
      <c r="H4" s="21"/>
      <c r="I4" s="21"/>
      <c r="J4" s="21"/>
      <c r="K4" s="13"/>
      <c r="L4" s="22"/>
      <c r="M4" s="22"/>
      <c r="N4" s="2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s="28" customFormat="1" ht="11.25" x14ac:dyDescent="0.2">
      <c r="A5" s="151" t="s">
        <v>22</v>
      </c>
      <c r="B5" s="152" t="s">
        <v>23</v>
      </c>
      <c r="C5" s="153"/>
      <c r="D5" s="154"/>
      <c r="E5" s="27"/>
      <c r="F5" s="161" t="s">
        <v>24</v>
      </c>
      <c r="G5" s="162" t="s">
        <v>25</v>
      </c>
      <c r="H5" s="162"/>
      <c r="I5" s="162"/>
      <c r="J5" s="162"/>
      <c r="K5" s="27"/>
      <c r="L5" s="163" t="s">
        <v>26</v>
      </c>
      <c r="M5" s="163" t="s">
        <v>27</v>
      </c>
      <c r="N5" s="27"/>
      <c r="O5" s="163" t="s">
        <v>73</v>
      </c>
      <c r="P5" s="27"/>
      <c r="Q5" s="161" t="s">
        <v>28</v>
      </c>
      <c r="R5" s="27"/>
      <c r="S5" s="27"/>
      <c r="T5" s="27"/>
      <c r="U5" s="27"/>
      <c r="V5" s="27"/>
      <c r="W5" s="27"/>
      <c r="X5" s="27"/>
      <c r="Y5" s="27"/>
      <c r="Z5" s="27"/>
    </row>
    <row r="6" spans="1:26" s="28" customFormat="1" ht="11.25" x14ac:dyDescent="0.2">
      <c r="A6" s="151"/>
      <c r="B6" s="155"/>
      <c r="C6" s="156"/>
      <c r="D6" s="157"/>
      <c r="E6" s="27"/>
      <c r="F6" s="161"/>
      <c r="G6" s="162" t="s">
        <v>29</v>
      </c>
      <c r="H6" s="162"/>
      <c r="I6" s="172" t="s">
        <v>30</v>
      </c>
      <c r="J6" s="173"/>
      <c r="K6" s="27"/>
      <c r="L6" s="163"/>
      <c r="M6" s="163"/>
      <c r="N6" s="27"/>
      <c r="O6" s="163"/>
      <c r="P6" s="27"/>
      <c r="Q6" s="161"/>
      <c r="R6" s="27"/>
      <c r="S6" s="27"/>
      <c r="T6" s="27"/>
      <c r="U6" s="27"/>
      <c r="V6" s="27"/>
      <c r="W6" s="27"/>
      <c r="X6" s="27"/>
      <c r="Y6" s="27"/>
      <c r="Z6" s="27"/>
    </row>
    <row r="7" spans="1:26" s="28" customFormat="1" ht="22.5" x14ac:dyDescent="0.2">
      <c r="A7" s="151"/>
      <c r="B7" s="158"/>
      <c r="C7" s="159"/>
      <c r="D7" s="160"/>
      <c r="E7" s="27"/>
      <c r="F7" s="161"/>
      <c r="G7" s="29" t="s">
        <v>31</v>
      </c>
      <c r="H7" s="129" t="s">
        <v>32</v>
      </c>
      <c r="I7" s="29" t="s">
        <v>31</v>
      </c>
      <c r="J7" s="129" t="s">
        <v>32</v>
      </c>
      <c r="K7" s="27"/>
      <c r="L7" s="163"/>
      <c r="M7" s="163"/>
      <c r="N7" s="27"/>
      <c r="O7" s="163"/>
      <c r="P7" s="27"/>
      <c r="Q7" s="161"/>
      <c r="R7" s="27"/>
      <c r="S7" s="27"/>
      <c r="T7" s="27"/>
      <c r="U7" s="27"/>
      <c r="V7" s="27"/>
      <c r="W7" s="27"/>
      <c r="X7" s="27"/>
      <c r="Y7" s="27"/>
      <c r="Z7" s="27"/>
    </row>
    <row r="8" spans="1:26" x14ac:dyDescent="0.25">
      <c r="A8" s="20"/>
      <c r="B8" s="20"/>
      <c r="C8" s="20"/>
      <c r="D8" s="13"/>
      <c r="E8" s="13"/>
      <c r="F8" s="21"/>
      <c r="G8" s="21"/>
      <c r="H8" s="21"/>
      <c r="I8" s="21"/>
      <c r="J8" s="21"/>
      <c r="K8" s="13"/>
      <c r="L8" s="22"/>
      <c r="M8" s="22"/>
      <c r="N8" s="23"/>
      <c r="O8" s="13"/>
      <c r="P8" s="13"/>
      <c r="Q8" s="21"/>
      <c r="R8" s="13"/>
      <c r="S8" s="13"/>
      <c r="T8" s="13"/>
      <c r="U8" s="13"/>
      <c r="V8" s="13"/>
      <c r="W8" s="13"/>
      <c r="X8" s="13"/>
      <c r="Y8" s="13"/>
      <c r="Z8" s="13"/>
    </row>
    <row r="9" spans="1:26" s="43" customFormat="1" ht="11.25" x14ac:dyDescent="0.2">
      <c r="A9" s="174">
        <f>L1</f>
        <v>41244</v>
      </c>
      <c r="B9" s="165"/>
      <c r="C9" s="165"/>
      <c r="D9" s="166"/>
      <c r="E9" s="31">
        <v>1</v>
      </c>
      <c r="F9" s="32">
        <f>'11'!F70</f>
        <v>58440</v>
      </c>
      <c r="G9" s="33"/>
      <c r="H9" s="33"/>
      <c r="I9" s="34"/>
      <c r="J9" s="35"/>
      <c r="K9" s="36"/>
      <c r="L9" s="37"/>
      <c r="M9" s="38">
        <f>'11'!M70</f>
        <v>50.039999999999992</v>
      </c>
      <c r="N9" s="39">
        <f>WEEKDAY($A9,2)</f>
        <v>6</v>
      </c>
      <c r="O9" s="40"/>
      <c r="P9" s="104"/>
      <c r="Q9" s="42"/>
      <c r="R9" s="41"/>
      <c r="S9" s="31"/>
      <c r="T9" s="31"/>
      <c r="U9" s="31"/>
      <c r="V9" s="31"/>
      <c r="W9" s="31"/>
      <c r="X9" s="31"/>
      <c r="Y9" s="31"/>
      <c r="Z9" s="31"/>
    </row>
    <row r="10" spans="1:26" s="43" customFormat="1" ht="11.25" x14ac:dyDescent="0.2">
      <c r="A10" s="175"/>
      <c r="B10" s="167"/>
      <c r="C10" s="168"/>
      <c r="D10" s="169"/>
      <c r="E10" s="31"/>
      <c r="F10" s="44">
        <f>F9+G9+H9+I9+J9</f>
        <v>58440</v>
      </c>
      <c r="G10" s="45"/>
      <c r="H10" s="45"/>
      <c r="I10" s="46"/>
      <c r="J10" s="47"/>
      <c r="K10" s="48"/>
      <c r="L10" s="49"/>
      <c r="M10" s="50">
        <f>M9-((G10+I10)*data!$B$22+(H10+J10)*data!$B$23)/100+L10</f>
        <v>50.039999999999992</v>
      </c>
      <c r="N10" s="51">
        <f>WEEKDAY($A9,2)</f>
        <v>6</v>
      </c>
      <c r="O10" s="52"/>
      <c r="P10" s="104"/>
      <c r="Q10" s="53"/>
      <c r="R10" s="41"/>
      <c r="S10" s="31"/>
      <c r="T10" s="31"/>
      <c r="U10" s="31"/>
      <c r="V10" s="31"/>
      <c r="W10" s="31"/>
      <c r="X10" s="31"/>
      <c r="Y10" s="31"/>
      <c r="Z10" s="31"/>
    </row>
    <row r="11" spans="1:26" s="43" customFormat="1" ht="11.25" x14ac:dyDescent="0.2">
      <c r="A11" s="164">
        <f>A9+1</f>
        <v>41245</v>
      </c>
      <c r="B11" s="165"/>
      <c r="C11" s="165"/>
      <c r="D11" s="166"/>
      <c r="E11" s="31"/>
      <c r="F11" s="44">
        <f t="shared" ref="F11:F70" si="0">F10+G10+H10+I10+J10</f>
        <v>58440</v>
      </c>
      <c r="G11" s="45"/>
      <c r="H11" s="45"/>
      <c r="I11" s="46"/>
      <c r="J11" s="47"/>
      <c r="K11" s="48"/>
      <c r="L11" s="49"/>
      <c r="M11" s="50">
        <f>M10-((G11+I11)*data!$B$22+(H11+J11)*data!$B$23)/100+L11</f>
        <v>50.039999999999992</v>
      </c>
      <c r="N11" s="51">
        <f>WEEKDAY($A11,2)</f>
        <v>7</v>
      </c>
      <c r="O11" s="52"/>
      <c r="P11" s="104"/>
      <c r="Q11" s="53"/>
      <c r="R11" s="41"/>
      <c r="S11" s="31"/>
      <c r="T11" s="31"/>
      <c r="U11" s="31"/>
      <c r="V11" s="31"/>
      <c r="W11" s="31"/>
      <c r="X11" s="31"/>
      <c r="Y11" s="31"/>
      <c r="Z11" s="31"/>
    </row>
    <row r="12" spans="1:26" s="43" customFormat="1" ht="11.25" x14ac:dyDescent="0.2">
      <c r="A12" s="164"/>
      <c r="B12" s="167"/>
      <c r="C12" s="168"/>
      <c r="D12" s="169"/>
      <c r="E12" s="31"/>
      <c r="F12" s="44">
        <f t="shared" si="0"/>
        <v>58440</v>
      </c>
      <c r="G12" s="45"/>
      <c r="H12" s="45"/>
      <c r="I12" s="46"/>
      <c r="J12" s="47"/>
      <c r="K12" s="48"/>
      <c r="L12" s="49"/>
      <c r="M12" s="50">
        <f>M11-((G12+I12)*data!$B$22+(H12+J12)*data!$B$23)/100+L12</f>
        <v>50.039999999999992</v>
      </c>
      <c r="N12" s="51">
        <f>WEEKDAY($A11,2)</f>
        <v>7</v>
      </c>
      <c r="O12" s="52"/>
      <c r="P12" s="41"/>
      <c r="Q12" s="53"/>
      <c r="R12" s="41"/>
      <c r="S12" s="31"/>
      <c r="T12" s="31"/>
      <c r="U12" s="31"/>
      <c r="V12" s="31"/>
      <c r="W12" s="31"/>
      <c r="X12" s="31"/>
      <c r="Y12" s="31"/>
      <c r="Z12" s="31"/>
    </row>
    <row r="13" spans="1:26" s="43" customFormat="1" ht="11.25" x14ac:dyDescent="0.2">
      <c r="A13" s="164">
        <f>A11+1</f>
        <v>41246</v>
      </c>
      <c r="B13" s="170"/>
      <c r="C13" s="170"/>
      <c r="D13" s="171"/>
      <c r="E13" s="31"/>
      <c r="F13" s="44">
        <f t="shared" si="0"/>
        <v>58440</v>
      </c>
      <c r="G13" s="45"/>
      <c r="H13" s="45"/>
      <c r="I13" s="46"/>
      <c r="J13" s="47"/>
      <c r="K13" s="48"/>
      <c r="L13" s="49"/>
      <c r="M13" s="50">
        <f>M12-((G13+I13)*data!$B$22+(H13+J13)*data!$B$23)/100+L13</f>
        <v>50.039999999999992</v>
      </c>
      <c r="N13" s="51">
        <f>WEEKDAY($A13,2)</f>
        <v>1</v>
      </c>
      <c r="O13" s="52"/>
      <c r="P13" s="41"/>
      <c r="Q13" s="53"/>
      <c r="R13" s="41"/>
      <c r="S13" s="31"/>
      <c r="T13" s="31"/>
      <c r="U13" s="31"/>
      <c r="V13" s="31"/>
      <c r="W13" s="31"/>
      <c r="X13" s="31"/>
      <c r="Y13" s="31"/>
      <c r="Z13" s="31"/>
    </row>
    <row r="14" spans="1:26" s="43" customFormat="1" ht="11.25" x14ac:dyDescent="0.2">
      <c r="A14" s="164"/>
      <c r="B14" s="170"/>
      <c r="C14" s="170"/>
      <c r="D14" s="171"/>
      <c r="E14" s="31"/>
      <c r="F14" s="44">
        <f t="shared" si="0"/>
        <v>58440</v>
      </c>
      <c r="G14" s="45"/>
      <c r="H14" s="45"/>
      <c r="I14" s="46"/>
      <c r="J14" s="47"/>
      <c r="K14" s="48"/>
      <c r="L14" s="49"/>
      <c r="M14" s="50">
        <f>M13-((G14+I14)*data!$B$22+(H14+J14)*data!$B$23)/100+L14</f>
        <v>50.039999999999992</v>
      </c>
      <c r="N14" s="51">
        <f>WEEKDAY($A13,2)</f>
        <v>1</v>
      </c>
      <c r="O14" s="52"/>
      <c r="P14" s="41"/>
      <c r="Q14" s="53"/>
      <c r="R14" s="41"/>
      <c r="S14" s="31"/>
      <c r="T14" s="31"/>
      <c r="U14" s="31"/>
      <c r="V14" s="31"/>
      <c r="W14" s="31"/>
      <c r="X14" s="31"/>
      <c r="Y14" s="31"/>
      <c r="Z14" s="31"/>
    </row>
    <row r="15" spans="1:26" s="43" customFormat="1" ht="11.25" x14ac:dyDescent="0.2">
      <c r="A15" s="164">
        <f>A13+1</f>
        <v>41247</v>
      </c>
      <c r="B15" s="170"/>
      <c r="C15" s="170"/>
      <c r="D15" s="171"/>
      <c r="E15" s="31"/>
      <c r="F15" s="44">
        <f t="shared" si="0"/>
        <v>58440</v>
      </c>
      <c r="G15" s="45"/>
      <c r="H15" s="45"/>
      <c r="I15" s="46"/>
      <c r="J15" s="47"/>
      <c r="K15" s="48"/>
      <c r="L15" s="49"/>
      <c r="M15" s="50">
        <f>M14-((G15+I15)*data!$B$22+(H15+J15)*data!$B$23)/100+L15</f>
        <v>50.039999999999992</v>
      </c>
      <c r="N15" s="51">
        <f>WEEKDAY($A15,2)</f>
        <v>2</v>
      </c>
      <c r="O15" s="52"/>
      <c r="P15" s="41"/>
      <c r="Q15" s="53"/>
      <c r="R15" s="41"/>
      <c r="S15" s="31"/>
      <c r="T15" s="31"/>
      <c r="U15" s="31"/>
      <c r="V15" s="31"/>
      <c r="W15" s="31"/>
      <c r="X15" s="31"/>
      <c r="Y15" s="31"/>
      <c r="Z15" s="31"/>
    </row>
    <row r="16" spans="1:26" s="43" customFormat="1" ht="11.25" x14ac:dyDescent="0.2">
      <c r="A16" s="164"/>
      <c r="B16" s="170"/>
      <c r="C16" s="170"/>
      <c r="D16" s="171"/>
      <c r="E16" s="31"/>
      <c r="F16" s="44">
        <f t="shared" si="0"/>
        <v>58440</v>
      </c>
      <c r="G16" s="45"/>
      <c r="H16" s="45"/>
      <c r="I16" s="46"/>
      <c r="J16" s="47"/>
      <c r="K16" s="48"/>
      <c r="L16" s="49"/>
      <c r="M16" s="50">
        <f>M15-((G16+I16)*data!$B$22+(H16+J16)*data!$B$23)/100+L16</f>
        <v>50.039999999999992</v>
      </c>
      <c r="N16" s="51">
        <f>WEEKDAY($A15,2)</f>
        <v>2</v>
      </c>
      <c r="O16" s="52"/>
      <c r="P16" s="41"/>
      <c r="Q16" s="53"/>
      <c r="R16" s="41"/>
      <c r="S16" s="31"/>
      <c r="T16" s="31"/>
      <c r="U16" s="31"/>
      <c r="V16" s="31"/>
      <c r="W16" s="31"/>
      <c r="X16" s="31"/>
      <c r="Y16" s="31"/>
      <c r="Z16" s="31"/>
    </row>
    <row r="17" spans="1:26" s="43" customFormat="1" ht="11.25" x14ac:dyDescent="0.2">
      <c r="A17" s="164">
        <f>A15+1</f>
        <v>41248</v>
      </c>
      <c r="B17" s="165"/>
      <c r="C17" s="165"/>
      <c r="D17" s="166"/>
      <c r="E17" s="31"/>
      <c r="F17" s="44">
        <f t="shared" si="0"/>
        <v>58440</v>
      </c>
      <c r="G17" s="45"/>
      <c r="H17" s="45"/>
      <c r="I17" s="46"/>
      <c r="J17" s="47"/>
      <c r="K17" s="48"/>
      <c r="L17" s="49"/>
      <c r="M17" s="50">
        <f>M16-((G17+I17)*data!$B$22+(H17+J17)*data!$B$23)/100+L17</f>
        <v>50.039999999999992</v>
      </c>
      <c r="N17" s="51">
        <f>WEEKDAY($A17,2)</f>
        <v>3</v>
      </c>
      <c r="O17" s="52"/>
      <c r="P17" s="41"/>
      <c r="Q17" s="53"/>
      <c r="R17" s="41"/>
      <c r="S17" s="31"/>
      <c r="T17" s="31"/>
      <c r="U17" s="31"/>
      <c r="V17" s="31"/>
      <c r="W17" s="31"/>
      <c r="X17" s="31"/>
      <c r="Y17" s="31"/>
      <c r="Z17" s="31"/>
    </row>
    <row r="18" spans="1:26" s="43" customFormat="1" ht="11.25" x14ac:dyDescent="0.2">
      <c r="A18" s="164"/>
      <c r="B18" s="170"/>
      <c r="C18" s="170"/>
      <c r="D18" s="171"/>
      <c r="E18" s="31"/>
      <c r="F18" s="44">
        <f t="shared" si="0"/>
        <v>58440</v>
      </c>
      <c r="G18" s="45"/>
      <c r="H18" s="45"/>
      <c r="I18" s="46"/>
      <c r="J18" s="47"/>
      <c r="K18" s="48"/>
      <c r="L18" s="49"/>
      <c r="M18" s="50">
        <f>M17-((G18+I18)*data!$B$22+(H18+J18)*data!$B$23)/100+L18</f>
        <v>50.039999999999992</v>
      </c>
      <c r="N18" s="51">
        <f>WEEKDAY($A17,2)</f>
        <v>3</v>
      </c>
      <c r="O18" s="52"/>
      <c r="P18" s="41"/>
      <c r="Q18" s="53"/>
      <c r="R18" s="41"/>
      <c r="S18" s="31"/>
      <c r="T18" s="31"/>
      <c r="U18" s="31"/>
      <c r="V18" s="31"/>
      <c r="W18" s="31"/>
      <c r="X18" s="31"/>
      <c r="Y18" s="31"/>
      <c r="Z18" s="31"/>
    </row>
    <row r="19" spans="1:26" s="43" customFormat="1" ht="11.25" x14ac:dyDescent="0.2">
      <c r="A19" s="164">
        <f>A17+1</f>
        <v>41249</v>
      </c>
      <c r="B19" s="165"/>
      <c r="C19" s="165"/>
      <c r="D19" s="166"/>
      <c r="E19" s="31"/>
      <c r="F19" s="44">
        <f t="shared" si="0"/>
        <v>58440</v>
      </c>
      <c r="G19" s="45"/>
      <c r="H19" s="45"/>
      <c r="I19" s="46"/>
      <c r="J19" s="47"/>
      <c r="K19" s="48"/>
      <c r="L19" s="49"/>
      <c r="M19" s="50">
        <f>M18-((G19+I19)*data!$B$22+(H19+J19)*data!$B$23)/100+L19</f>
        <v>50.039999999999992</v>
      </c>
      <c r="N19" s="51">
        <f>WEEKDAY($A19,2)</f>
        <v>4</v>
      </c>
      <c r="O19" s="52"/>
      <c r="P19" s="41"/>
      <c r="Q19" s="53"/>
      <c r="R19" s="41"/>
      <c r="S19" s="31"/>
      <c r="T19" s="31"/>
      <c r="U19" s="31"/>
      <c r="V19" s="31"/>
      <c r="W19" s="31"/>
      <c r="X19" s="31"/>
      <c r="Y19" s="31"/>
      <c r="Z19" s="31"/>
    </row>
    <row r="20" spans="1:26" s="43" customFormat="1" ht="11.25" x14ac:dyDescent="0.2">
      <c r="A20" s="164"/>
      <c r="B20" s="170"/>
      <c r="C20" s="170"/>
      <c r="D20" s="171"/>
      <c r="E20" s="31"/>
      <c r="F20" s="44">
        <f t="shared" si="0"/>
        <v>58440</v>
      </c>
      <c r="G20" s="45"/>
      <c r="H20" s="45"/>
      <c r="I20" s="46"/>
      <c r="J20" s="47"/>
      <c r="K20" s="48"/>
      <c r="L20" s="49"/>
      <c r="M20" s="50">
        <f>M19-((G20+I20)*data!$B$22+(H20+J20)*data!$B$23)/100+L20</f>
        <v>50.039999999999992</v>
      </c>
      <c r="N20" s="51">
        <f>WEEKDAY($A19,2)</f>
        <v>4</v>
      </c>
      <c r="O20" s="52"/>
      <c r="P20" s="41"/>
      <c r="Q20" s="53"/>
      <c r="R20" s="41"/>
      <c r="S20" s="31"/>
      <c r="T20" s="31"/>
      <c r="U20" s="31"/>
      <c r="V20" s="31"/>
      <c r="W20" s="31"/>
      <c r="X20" s="31"/>
      <c r="Y20" s="31"/>
      <c r="Z20" s="31"/>
    </row>
    <row r="21" spans="1:26" s="43" customFormat="1" ht="11.25" x14ac:dyDescent="0.2">
      <c r="A21" s="164">
        <f>A19+1</f>
        <v>41250</v>
      </c>
      <c r="B21" s="165"/>
      <c r="C21" s="165"/>
      <c r="D21" s="166"/>
      <c r="E21" s="31"/>
      <c r="F21" s="44">
        <f t="shared" si="0"/>
        <v>58440</v>
      </c>
      <c r="G21" s="45"/>
      <c r="H21" s="45"/>
      <c r="I21" s="46"/>
      <c r="J21" s="47"/>
      <c r="K21" s="48"/>
      <c r="L21" s="49"/>
      <c r="M21" s="50">
        <f>M20-((G21+I21)*data!$B$22+(H21+J21)*data!$B$23)/100+L21</f>
        <v>50.039999999999992</v>
      </c>
      <c r="N21" s="51">
        <f>WEEKDAY($A21,2)</f>
        <v>5</v>
      </c>
      <c r="O21" s="52"/>
      <c r="P21" s="41"/>
      <c r="Q21" s="53"/>
      <c r="R21" s="41"/>
      <c r="S21" s="105">
        <v>38783</v>
      </c>
      <c r="T21" s="106" t="s">
        <v>55</v>
      </c>
      <c r="U21" s="106" t="s">
        <v>56</v>
      </c>
      <c r="V21" s="106">
        <v>38.090000000000003</v>
      </c>
      <c r="W21" s="106" t="s">
        <v>57</v>
      </c>
      <c r="X21" s="107">
        <v>1451.2</v>
      </c>
      <c r="Y21" s="31"/>
      <c r="Z21" s="31"/>
    </row>
    <row r="22" spans="1:26" s="43" customFormat="1" ht="11.25" x14ac:dyDescent="0.2">
      <c r="A22" s="164"/>
      <c r="B22" s="170"/>
      <c r="C22" s="170"/>
      <c r="D22" s="171"/>
      <c r="E22" s="31"/>
      <c r="F22" s="44">
        <f t="shared" si="0"/>
        <v>58440</v>
      </c>
      <c r="G22" s="45"/>
      <c r="H22" s="45"/>
      <c r="I22" s="46"/>
      <c r="J22" s="47"/>
      <c r="K22" s="48"/>
      <c r="L22" s="49"/>
      <c r="M22" s="50">
        <f>M21-((G22+I22)*data!$B$22+(H22+J22)*data!$B$23)/100+L22</f>
        <v>50.039999999999992</v>
      </c>
      <c r="N22" s="51">
        <f>WEEKDAY($A21,2)</f>
        <v>5</v>
      </c>
      <c r="O22" s="52"/>
      <c r="P22" s="41"/>
      <c r="Q22" s="53"/>
      <c r="R22" s="41"/>
      <c r="S22" s="108"/>
      <c r="T22" s="109"/>
      <c r="U22" s="106" t="s">
        <v>58</v>
      </c>
      <c r="V22" s="106">
        <v>26.06</v>
      </c>
      <c r="W22" s="106" t="s">
        <v>57</v>
      </c>
      <c r="X22" s="107">
        <v>1003.3</v>
      </c>
      <c r="Y22" s="31"/>
      <c r="Z22" s="31"/>
    </row>
    <row r="23" spans="1:26" s="43" customFormat="1" ht="11.25" x14ac:dyDescent="0.2">
      <c r="A23" s="164">
        <f>A21+1</f>
        <v>41251</v>
      </c>
      <c r="B23" s="165"/>
      <c r="C23" s="165"/>
      <c r="D23" s="166"/>
      <c r="E23" s="31"/>
      <c r="F23" s="44">
        <f t="shared" si="0"/>
        <v>58440</v>
      </c>
      <c r="G23" s="45"/>
      <c r="H23" s="45"/>
      <c r="I23" s="46"/>
      <c r="J23" s="47"/>
      <c r="K23" s="48"/>
      <c r="L23" s="49"/>
      <c r="M23" s="50">
        <f>M22-((G23+I23)*data!$B$22+(H23+J23)*data!$B$23)/100+L23</f>
        <v>50.039999999999992</v>
      </c>
      <c r="N23" s="51">
        <f>WEEKDAY($A23,2)</f>
        <v>6</v>
      </c>
      <c r="O23" s="52"/>
      <c r="P23" s="41"/>
      <c r="Q23" s="53"/>
      <c r="R23" s="41"/>
      <c r="S23" s="105">
        <v>38784</v>
      </c>
      <c r="T23" s="106" t="s">
        <v>55</v>
      </c>
      <c r="U23" s="106" t="s">
        <v>59</v>
      </c>
      <c r="V23" s="106">
        <v>33.619999999999997</v>
      </c>
      <c r="W23" s="106" t="s">
        <v>57</v>
      </c>
      <c r="X23" s="107">
        <v>1307.8</v>
      </c>
      <c r="Y23" s="31"/>
      <c r="Z23" s="31"/>
    </row>
    <row r="24" spans="1:26" s="43" customFormat="1" ht="11.25" x14ac:dyDescent="0.2">
      <c r="A24" s="164"/>
      <c r="B24" s="170"/>
      <c r="C24" s="170"/>
      <c r="D24" s="171"/>
      <c r="E24" s="31"/>
      <c r="F24" s="44">
        <f t="shared" si="0"/>
        <v>58440</v>
      </c>
      <c r="G24" s="45"/>
      <c r="H24" s="45"/>
      <c r="I24" s="46"/>
      <c r="J24" s="47"/>
      <c r="K24" s="48"/>
      <c r="L24" s="49"/>
      <c r="M24" s="50">
        <f>M23-((G24+I24)*data!$B$22+(H24+J24)*data!$B$23)/100+L24</f>
        <v>50.039999999999992</v>
      </c>
      <c r="N24" s="51">
        <f>WEEKDAY($A23,2)</f>
        <v>6</v>
      </c>
      <c r="O24" s="52"/>
      <c r="P24" s="41"/>
      <c r="Q24" s="53"/>
      <c r="R24" s="41"/>
      <c r="S24" s="31"/>
      <c r="T24" s="31"/>
      <c r="U24" s="31"/>
      <c r="V24" s="31"/>
      <c r="W24" s="31"/>
      <c r="X24" s="31"/>
      <c r="Y24" s="31"/>
      <c r="Z24" s="31"/>
    </row>
    <row r="25" spans="1:26" s="43" customFormat="1" ht="11.25" x14ac:dyDescent="0.2">
      <c r="A25" s="164">
        <f>A23+1</f>
        <v>41252</v>
      </c>
      <c r="B25" s="165"/>
      <c r="C25" s="165"/>
      <c r="D25" s="166"/>
      <c r="E25" s="31"/>
      <c r="F25" s="44">
        <f t="shared" si="0"/>
        <v>58440</v>
      </c>
      <c r="G25" s="45"/>
      <c r="H25" s="45"/>
      <c r="I25" s="46"/>
      <c r="J25" s="47"/>
      <c r="K25" s="48"/>
      <c r="L25" s="49"/>
      <c r="M25" s="50">
        <f>M24-((G25+I25)*data!$B$22+(H25+J25)*data!$B$23)/100+L25</f>
        <v>50.039999999999992</v>
      </c>
      <c r="N25" s="51">
        <f>WEEKDAY($A25,2)</f>
        <v>7</v>
      </c>
      <c r="O25" s="52"/>
      <c r="P25" s="41"/>
      <c r="Q25" s="53"/>
      <c r="R25" s="41"/>
      <c r="S25" s="31"/>
      <c r="T25" s="31"/>
      <c r="U25" s="31"/>
      <c r="V25" s="31"/>
      <c r="W25" s="31"/>
      <c r="X25" s="31"/>
      <c r="Y25" s="31"/>
      <c r="Z25" s="31"/>
    </row>
    <row r="26" spans="1:26" s="43" customFormat="1" ht="11.25" x14ac:dyDescent="0.2">
      <c r="A26" s="164"/>
      <c r="B26" s="170"/>
      <c r="C26" s="170"/>
      <c r="D26" s="171"/>
      <c r="E26" s="31"/>
      <c r="F26" s="44">
        <f t="shared" si="0"/>
        <v>58440</v>
      </c>
      <c r="G26" s="45"/>
      <c r="H26" s="45"/>
      <c r="I26" s="46"/>
      <c r="J26" s="47"/>
      <c r="K26" s="48"/>
      <c r="L26" s="49"/>
      <c r="M26" s="50">
        <f>M25-((G26+I26)*data!$B$22+(H26+J26)*data!$B$23)/100+L26</f>
        <v>50.039999999999992</v>
      </c>
      <c r="N26" s="51">
        <f>WEEKDAY($A25,2)</f>
        <v>7</v>
      </c>
      <c r="O26" s="52"/>
      <c r="P26" s="41"/>
      <c r="Q26" s="53"/>
      <c r="R26" s="41"/>
      <c r="S26" s="31"/>
      <c r="T26" s="31"/>
      <c r="U26" s="31"/>
      <c r="V26" s="31"/>
      <c r="W26" s="31"/>
      <c r="X26" s="31"/>
      <c r="Y26" s="31"/>
      <c r="Z26" s="31"/>
    </row>
    <row r="27" spans="1:26" s="43" customFormat="1" ht="11.25" x14ac:dyDescent="0.2">
      <c r="A27" s="164">
        <f>A25+1</f>
        <v>41253</v>
      </c>
      <c r="B27" s="170"/>
      <c r="C27" s="170"/>
      <c r="D27" s="171"/>
      <c r="E27" s="31"/>
      <c r="F27" s="44">
        <f t="shared" si="0"/>
        <v>58440</v>
      </c>
      <c r="G27" s="45"/>
      <c r="H27" s="45"/>
      <c r="I27" s="46"/>
      <c r="J27" s="47"/>
      <c r="K27" s="48"/>
      <c r="L27" s="49"/>
      <c r="M27" s="50">
        <f>M26-((G27+I27)*data!$B$22+(H27+J27)*data!$B$23)/100+L27</f>
        <v>50.039999999999992</v>
      </c>
      <c r="N27" s="51">
        <f>WEEKDAY($A27,2)</f>
        <v>1</v>
      </c>
      <c r="O27" s="52"/>
      <c r="P27" s="41"/>
      <c r="Q27" s="53"/>
      <c r="R27" s="41"/>
      <c r="S27" s="31"/>
      <c r="T27" s="31"/>
      <c r="U27" s="31"/>
      <c r="V27" s="31"/>
      <c r="W27" s="31"/>
      <c r="X27" s="31"/>
      <c r="Y27" s="31"/>
      <c r="Z27" s="31"/>
    </row>
    <row r="28" spans="1:26" s="43" customFormat="1" ht="11.25" x14ac:dyDescent="0.2">
      <c r="A28" s="164"/>
      <c r="B28" s="170"/>
      <c r="C28" s="170"/>
      <c r="D28" s="171"/>
      <c r="E28" s="31"/>
      <c r="F28" s="44">
        <f t="shared" si="0"/>
        <v>58440</v>
      </c>
      <c r="G28" s="45"/>
      <c r="H28" s="45"/>
      <c r="I28" s="46"/>
      <c r="J28" s="47"/>
      <c r="K28" s="48"/>
      <c r="L28" s="49"/>
      <c r="M28" s="50">
        <f>M27-((G28+I28)*data!$B$22+(H28+J28)*data!$B$23)/100+L28</f>
        <v>50.039999999999992</v>
      </c>
      <c r="N28" s="51">
        <f>WEEKDAY($A27,2)</f>
        <v>1</v>
      </c>
      <c r="O28" s="52"/>
      <c r="P28" s="41"/>
      <c r="Q28" s="53"/>
      <c r="R28" s="41"/>
      <c r="S28" s="31"/>
      <c r="T28" s="31"/>
      <c r="U28" s="31"/>
      <c r="V28" s="31"/>
      <c r="W28" s="31"/>
      <c r="X28" s="31"/>
      <c r="Y28" s="31"/>
      <c r="Z28" s="31"/>
    </row>
    <row r="29" spans="1:26" s="43" customFormat="1" ht="11.25" x14ac:dyDescent="0.2">
      <c r="A29" s="164">
        <f>A27+1</f>
        <v>41254</v>
      </c>
      <c r="B29" s="170"/>
      <c r="C29" s="170"/>
      <c r="D29" s="171"/>
      <c r="E29" s="31"/>
      <c r="F29" s="44">
        <f t="shared" si="0"/>
        <v>58440</v>
      </c>
      <c r="G29" s="45"/>
      <c r="H29" s="45"/>
      <c r="I29" s="46"/>
      <c r="J29" s="47"/>
      <c r="K29" s="48"/>
      <c r="L29" s="49"/>
      <c r="M29" s="50">
        <f>M28-((G29+I29)*data!$B$22+(H29+J29)*data!$B$23)/100+L29</f>
        <v>50.039999999999992</v>
      </c>
      <c r="N29" s="51">
        <f>WEEKDAY($A29,2)</f>
        <v>2</v>
      </c>
      <c r="O29" s="52"/>
      <c r="P29" s="41"/>
      <c r="Q29" s="53"/>
      <c r="R29" s="41"/>
      <c r="S29" s="31"/>
      <c r="T29" s="31"/>
      <c r="U29" s="31"/>
      <c r="V29" s="31"/>
      <c r="W29" s="31"/>
      <c r="X29" s="31"/>
      <c r="Y29" s="31"/>
      <c r="Z29" s="31"/>
    </row>
    <row r="30" spans="1:26" s="43" customFormat="1" ht="11.25" x14ac:dyDescent="0.2">
      <c r="A30" s="164"/>
      <c r="B30" s="170"/>
      <c r="C30" s="170"/>
      <c r="D30" s="171"/>
      <c r="E30" s="31"/>
      <c r="F30" s="44">
        <f t="shared" si="0"/>
        <v>58440</v>
      </c>
      <c r="G30" s="45"/>
      <c r="H30" s="45"/>
      <c r="I30" s="46"/>
      <c r="J30" s="47"/>
      <c r="K30" s="48"/>
      <c r="L30" s="49"/>
      <c r="M30" s="50">
        <f>M29-((G30+I30)*data!$B$22+(H30+J30)*data!$B$23)/100+L30</f>
        <v>50.039999999999992</v>
      </c>
      <c r="N30" s="51">
        <f>WEEKDAY($A29,2)</f>
        <v>2</v>
      </c>
      <c r="O30" s="52"/>
      <c r="P30" s="41"/>
      <c r="Q30" s="53"/>
      <c r="R30" s="41"/>
      <c r="S30" s="31"/>
      <c r="T30" s="31"/>
      <c r="U30" s="31"/>
      <c r="V30" s="31"/>
      <c r="W30" s="31"/>
      <c r="X30" s="31"/>
      <c r="Y30" s="31"/>
      <c r="Z30" s="31"/>
    </row>
    <row r="31" spans="1:26" s="43" customFormat="1" ht="11.25" x14ac:dyDescent="0.2">
      <c r="A31" s="164">
        <f>A29+1</f>
        <v>41255</v>
      </c>
      <c r="B31" s="165"/>
      <c r="C31" s="165"/>
      <c r="D31" s="166"/>
      <c r="E31" s="31"/>
      <c r="F31" s="44">
        <f t="shared" si="0"/>
        <v>58440</v>
      </c>
      <c r="G31" s="45"/>
      <c r="H31" s="45"/>
      <c r="I31" s="46"/>
      <c r="J31" s="47"/>
      <c r="K31" s="48"/>
      <c r="L31" s="49"/>
      <c r="M31" s="50">
        <f>M30-((G31+I31)*data!$B$22+(H31+J31)*data!$B$23)/100+L31</f>
        <v>50.039999999999992</v>
      </c>
      <c r="N31" s="51">
        <f>WEEKDAY($A31,2)</f>
        <v>3</v>
      </c>
      <c r="O31" s="52"/>
      <c r="P31" s="41"/>
      <c r="Q31" s="53"/>
      <c r="R31" s="41"/>
      <c r="S31" s="31"/>
      <c r="T31" s="31"/>
      <c r="U31" s="31"/>
      <c r="V31" s="31"/>
      <c r="W31" s="31"/>
      <c r="X31" s="31"/>
      <c r="Y31" s="31"/>
      <c r="Z31" s="31"/>
    </row>
    <row r="32" spans="1:26" s="43" customFormat="1" ht="11.25" x14ac:dyDescent="0.2">
      <c r="A32" s="164"/>
      <c r="B32" s="170"/>
      <c r="C32" s="170"/>
      <c r="D32" s="171"/>
      <c r="E32" s="31"/>
      <c r="F32" s="44">
        <f t="shared" si="0"/>
        <v>58440</v>
      </c>
      <c r="G32" s="45"/>
      <c r="H32" s="45"/>
      <c r="I32" s="46"/>
      <c r="J32" s="47"/>
      <c r="K32" s="48"/>
      <c r="L32" s="49"/>
      <c r="M32" s="50">
        <f>M31-((G32+I32)*data!$B$22+(H32+J32)*data!$B$23)/100+L32</f>
        <v>50.039999999999992</v>
      </c>
      <c r="N32" s="51">
        <f>WEEKDAY($A31,2)</f>
        <v>3</v>
      </c>
      <c r="O32" s="52"/>
      <c r="P32" s="41"/>
      <c r="Q32" s="53"/>
      <c r="R32" s="41"/>
      <c r="S32" s="31"/>
      <c r="T32" s="31"/>
      <c r="U32" s="31"/>
      <c r="V32" s="31"/>
      <c r="W32" s="31"/>
      <c r="X32" s="31"/>
      <c r="Y32" s="31"/>
      <c r="Z32" s="31"/>
    </row>
    <row r="33" spans="1:26" s="43" customFormat="1" ht="11.25" x14ac:dyDescent="0.2">
      <c r="A33" s="164">
        <f>A31+1</f>
        <v>41256</v>
      </c>
      <c r="B33" s="165"/>
      <c r="C33" s="165"/>
      <c r="D33" s="166"/>
      <c r="E33" s="31"/>
      <c r="F33" s="44">
        <f t="shared" si="0"/>
        <v>58440</v>
      </c>
      <c r="G33" s="45"/>
      <c r="H33" s="45"/>
      <c r="I33" s="46"/>
      <c r="J33" s="47"/>
      <c r="K33" s="48"/>
      <c r="L33" s="49"/>
      <c r="M33" s="50">
        <f>M32-((G33+I33)*data!$B$22+(H33+J33)*data!$B$23)/100+L33</f>
        <v>50.039999999999992</v>
      </c>
      <c r="N33" s="51">
        <f>WEEKDAY($A33,2)</f>
        <v>4</v>
      </c>
      <c r="O33" s="52"/>
      <c r="P33" s="41"/>
      <c r="Q33" s="53"/>
      <c r="R33" s="41"/>
      <c r="S33" s="31"/>
      <c r="T33" s="31"/>
      <c r="U33" s="31"/>
      <c r="V33" s="31"/>
      <c r="W33" s="31"/>
      <c r="X33" s="31"/>
      <c r="Y33" s="31"/>
      <c r="Z33" s="31"/>
    </row>
    <row r="34" spans="1:26" s="43" customFormat="1" ht="11.25" x14ac:dyDescent="0.2">
      <c r="A34" s="164"/>
      <c r="B34" s="170"/>
      <c r="C34" s="170"/>
      <c r="D34" s="171"/>
      <c r="E34" s="31"/>
      <c r="F34" s="44">
        <f t="shared" si="0"/>
        <v>58440</v>
      </c>
      <c r="G34" s="45"/>
      <c r="H34" s="45"/>
      <c r="I34" s="46"/>
      <c r="J34" s="47"/>
      <c r="K34" s="48"/>
      <c r="L34" s="49"/>
      <c r="M34" s="50">
        <f>M33-((G34+I34)*data!$B$22+(H34+J34)*data!$B$23)/100+L34</f>
        <v>50.039999999999992</v>
      </c>
      <c r="N34" s="51">
        <f>WEEKDAY($A33,2)</f>
        <v>4</v>
      </c>
      <c r="O34" s="52"/>
      <c r="P34" s="41"/>
      <c r="Q34" s="53"/>
      <c r="R34" s="41"/>
      <c r="S34" s="31"/>
      <c r="T34" s="31"/>
      <c r="U34" s="31"/>
      <c r="V34" s="31"/>
      <c r="W34" s="31"/>
      <c r="X34" s="31"/>
      <c r="Y34" s="31"/>
      <c r="Z34" s="31"/>
    </row>
    <row r="35" spans="1:26" s="43" customFormat="1" ht="11.25" x14ac:dyDescent="0.2">
      <c r="A35" s="164">
        <f>A33+1</f>
        <v>41257</v>
      </c>
      <c r="B35" s="165"/>
      <c r="C35" s="165"/>
      <c r="D35" s="166"/>
      <c r="E35" s="31"/>
      <c r="F35" s="44">
        <f t="shared" si="0"/>
        <v>58440</v>
      </c>
      <c r="G35" s="45"/>
      <c r="H35" s="45"/>
      <c r="I35" s="46"/>
      <c r="J35" s="47"/>
      <c r="K35" s="48"/>
      <c r="L35" s="49"/>
      <c r="M35" s="50">
        <f>M34-((G35+I35)*data!$B$22+(H35+J35)*data!$B$23)/100+L35</f>
        <v>50.039999999999992</v>
      </c>
      <c r="N35" s="51">
        <f>WEEKDAY($A35,2)</f>
        <v>5</v>
      </c>
      <c r="O35" s="52"/>
      <c r="P35" s="41"/>
      <c r="Q35" s="53"/>
      <c r="R35" s="41"/>
      <c r="S35" s="31"/>
      <c r="T35" s="31"/>
      <c r="U35" s="31"/>
      <c r="V35" s="31"/>
      <c r="W35" s="31"/>
      <c r="X35" s="31"/>
      <c r="Y35" s="31"/>
      <c r="Z35" s="31"/>
    </row>
    <row r="36" spans="1:26" s="43" customFormat="1" ht="11.25" x14ac:dyDescent="0.2">
      <c r="A36" s="164"/>
      <c r="B36" s="170"/>
      <c r="C36" s="170"/>
      <c r="D36" s="171"/>
      <c r="E36" s="31"/>
      <c r="F36" s="44">
        <f t="shared" si="0"/>
        <v>58440</v>
      </c>
      <c r="G36" s="45"/>
      <c r="H36" s="45"/>
      <c r="I36" s="46"/>
      <c r="J36" s="47"/>
      <c r="K36" s="48"/>
      <c r="L36" s="49"/>
      <c r="M36" s="50">
        <f>M35-((G36+I36)*data!$B$22+(H36+J36)*data!$B$23)/100+L36</f>
        <v>50.039999999999992</v>
      </c>
      <c r="N36" s="51">
        <f>WEEKDAY($A35,2)</f>
        <v>5</v>
      </c>
      <c r="O36" s="52"/>
      <c r="P36" s="41"/>
      <c r="Q36" s="53"/>
      <c r="R36" s="41"/>
      <c r="S36" s="31"/>
      <c r="T36" s="31"/>
      <c r="U36" s="31"/>
      <c r="V36" s="31"/>
      <c r="W36" s="31"/>
      <c r="X36" s="31"/>
      <c r="Y36" s="31"/>
      <c r="Z36" s="31"/>
    </row>
    <row r="37" spans="1:26" s="43" customFormat="1" ht="11.25" x14ac:dyDescent="0.2">
      <c r="A37" s="164">
        <f>A35+1</f>
        <v>41258</v>
      </c>
      <c r="B37" s="165"/>
      <c r="C37" s="165"/>
      <c r="D37" s="166"/>
      <c r="E37" s="31"/>
      <c r="F37" s="44">
        <f t="shared" si="0"/>
        <v>58440</v>
      </c>
      <c r="G37" s="45"/>
      <c r="H37" s="45"/>
      <c r="I37" s="46"/>
      <c r="J37" s="47"/>
      <c r="K37" s="48"/>
      <c r="L37" s="49"/>
      <c r="M37" s="50">
        <f>M36-((G37+I37)*data!$B$22+(H37+J37)*data!$B$23)/100+L37</f>
        <v>50.039999999999992</v>
      </c>
      <c r="N37" s="51">
        <f>WEEKDAY($A37,2)</f>
        <v>6</v>
      </c>
      <c r="O37" s="52"/>
      <c r="P37" s="41"/>
      <c r="Q37" s="53"/>
      <c r="R37" s="41"/>
      <c r="S37" s="31"/>
      <c r="T37" s="31"/>
      <c r="U37" s="31"/>
      <c r="V37" s="31"/>
      <c r="W37" s="31"/>
      <c r="X37" s="31"/>
      <c r="Y37" s="31"/>
      <c r="Z37" s="31"/>
    </row>
    <row r="38" spans="1:26" s="43" customFormat="1" ht="11.25" x14ac:dyDescent="0.2">
      <c r="A38" s="164"/>
      <c r="B38" s="170"/>
      <c r="C38" s="170"/>
      <c r="D38" s="171"/>
      <c r="E38" s="31"/>
      <c r="F38" s="44">
        <f t="shared" si="0"/>
        <v>58440</v>
      </c>
      <c r="G38" s="45"/>
      <c r="H38" s="45"/>
      <c r="I38" s="46"/>
      <c r="J38" s="47"/>
      <c r="K38" s="48"/>
      <c r="L38" s="49"/>
      <c r="M38" s="50">
        <f>M37-((G38+I38)*data!$B$22+(H38+J38)*data!$B$23)/100+L38</f>
        <v>50.039999999999992</v>
      </c>
      <c r="N38" s="51">
        <f>WEEKDAY($A37,2)</f>
        <v>6</v>
      </c>
      <c r="O38" s="52"/>
      <c r="P38" s="41"/>
      <c r="Q38" s="53"/>
      <c r="R38" s="41"/>
      <c r="S38" s="31"/>
      <c r="T38" s="31"/>
      <c r="U38" s="31"/>
      <c r="V38" s="31"/>
      <c r="W38" s="31"/>
      <c r="X38" s="31"/>
      <c r="Y38" s="31"/>
      <c r="Z38" s="31"/>
    </row>
    <row r="39" spans="1:26" s="43" customFormat="1" ht="11.25" x14ac:dyDescent="0.2">
      <c r="A39" s="164">
        <f>A37+1</f>
        <v>41259</v>
      </c>
      <c r="B39" s="165"/>
      <c r="C39" s="165"/>
      <c r="D39" s="166"/>
      <c r="E39" s="31"/>
      <c r="F39" s="44">
        <f t="shared" si="0"/>
        <v>58440</v>
      </c>
      <c r="G39" s="45"/>
      <c r="H39" s="45"/>
      <c r="I39" s="46"/>
      <c r="J39" s="47"/>
      <c r="K39" s="48"/>
      <c r="L39" s="49"/>
      <c r="M39" s="50">
        <f>M38-((G39+I39)*data!$B$22+(H39+J39)*data!$B$23)/100+L39</f>
        <v>50.039999999999992</v>
      </c>
      <c r="N39" s="51">
        <f>WEEKDAY($A39,2)</f>
        <v>7</v>
      </c>
      <c r="O39" s="52"/>
      <c r="P39" s="41"/>
      <c r="Q39" s="53"/>
      <c r="R39" s="41"/>
      <c r="S39" s="31"/>
      <c r="T39" s="31"/>
      <c r="U39" s="31"/>
      <c r="V39" s="31"/>
      <c r="W39" s="31"/>
      <c r="X39" s="31"/>
      <c r="Y39" s="31"/>
      <c r="Z39" s="31"/>
    </row>
    <row r="40" spans="1:26" s="43" customFormat="1" ht="11.25" x14ac:dyDescent="0.2">
      <c r="A40" s="164"/>
      <c r="B40" s="170"/>
      <c r="C40" s="170"/>
      <c r="D40" s="171"/>
      <c r="E40" s="31"/>
      <c r="F40" s="44">
        <f t="shared" si="0"/>
        <v>58440</v>
      </c>
      <c r="G40" s="45"/>
      <c r="H40" s="45"/>
      <c r="I40" s="46"/>
      <c r="J40" s="47"/>
      <c r="K40" s="48"/>
      <c r="L40" s="49"/>
      <c r="M40" s="50">
        <f>M39-((G40+I40)*data!$B$22+(H40+J40)*data!$B$23)/100+L40</f>
        <v>50.039999999999992</v>
      </c>
      <c r="N40" s="51">
        <f>WEEKDAY($A39,2)</f>
        <v>7</v>
      </c>
      <c r="O40" s="52"/>
      <c r="P40" s="41"/>
      <c r="Q40" s="53"/>
      <c r="R40" s="41"/>
      <c r="S40" s="31"/>
      <c r="T40" s="31"/>
      <c r="U40" s="31"/>
      <c r="V40" s="31"/>
      <c r="W40" s="31"/>
      <c r="X40" s="31"/>
      <c r="Y40" s="31"/>
      <c r="Z40" s="31"/>
    </row>
    <row r="41" spans="1:26" s="43" customFormat="1" ht="11.25" x14ac:dyDescent="0.2">
      <c r="A41" s="164">
        <f>A39+1</f>
        <v>41260</v>
      </c>
      <c r="B41" s="170"/>
      <c r="C41" s="170"/>
      <c r="D41" s="171"/>
      <c r="E41" s="31"/>
      <c r="F41" s="44">
        <f t="shared" si="0"/>
        <v>58440</v>
      </c>
      <c r="G41" s="45"/>
      <c r="H41" s="45"/>
      <c r="I41" s="46"/>
      <c r="J41" s="47"/>
      <c r="K41" s="48"/>
      <c r="L41" s="49"/>
      <c r="M41" s="50">
        <f>M40-((G41+I41)*data!$B$22+(H41+J41)*data!$B$23)/100+L41</f>
        <v>50.039999999999992</v>
      </c>
      <c r="N41" s="51">
        <f>WEEKDAY($A41,2)</f>
        <v>1</v>
      </c>
      <c r="O41" s="52"/>
      <c r="P41" s="41"/>
      <c r="Q41" s="53"/>
      <c r="R41" s="41"/>
      <c r="S41" s="31"/>
      <c r="T41" s="31"/>
      <c r="U41" s="31"/>
      <c r="V41" s="31"/>
      <c r="W41" s="31"/>
      <c r="X41" s="31"/>
      <c r="Y41" s="31"/>
      <c r="Z41" s="31"/>
    </row>
    <row r="42" spans="1:26" s="43" customFormat="1" ht="11.25" x14ac:dyDescent="0.2">
      <c r="A42" s="164"/>
      <c r="B42" s="170"/>
      <c r="C42" s="170"/>
      <c r="D42" s="171"/>
      <c r="E42" s="31"/>
      <c r="F42" s="44">
        <f t="shared" si="0"/>
        <v>58440</v>
      </c>
      <c r="G42" s="45"/>
      <c r="H42" s="45"/>
      <c r="I42" s="46"/>
      <c r="J42" s="47"/>
      <c r="K42" s="48"/>
      <c r="L42" s="49"/>
      <c r="M42" s="50">
        <f>M41-((G42+I42)*data!$B$22+(H42+J42)*data!$B$23)/100+L42</f>
        <v>50.039999999999992</v>
      </c>
      <c r="N42" s="51">
        <f>WEEKDAY($A41,2)</f>
        <v>1</v>
      </c>
      <c r="O42" s="52"/>
      <c r="P42" s="41"/>
      <c r="Q42" s="53"/>
      <c r="R42" s="41"/>
      <c r="S42" s="31"/>
      <c r="T42" s="31"/>
      <c r="U42" s="31"/>
      <c r="V42" s="31"/>
      <c r="W42" s="31"/>
      <c r="X42" s="31"/>
      <c r="Y42" s="31"/>
      <c r="Z42" s="31"/>
    </row>
    <row r="43" spans="1:26" s="43" customFormat="1" ht="11.25" x14ac:dyDescent="0.2">
      <c r="A43" s="164">
        <f>A41+1</f>
        <v>41261</v>
      </c>
      <c r="B43" s="170"/>
      <c r="C43" s="170"/>
      <c r="D43" s="171"/>
      <c r="E43" s="31"/>
      <c r="F43" s="44">
        <f t="shared" si="0"/>
        <v>58440</v>
      </c>
      <c r="G43" s="45"/>
      <c r="H43" s="45"/>
      <c r="I43" s="46"/>
      <c r="J43" s="47"/>
      <c r="K43" s="48"/>
      <c r="L43" s="49"/>
      <c r="M43" s="50">
        <f>M42-((G43+I43)*data!$B$22+(H43+J43)*data!$B$23)/100+L43</f>
        <v>50.039999999999992</v>
      </c>
      <c r="N43" s="51">
        <f>WEEKDAY($A43,2)</f>
        <v>2</v>
      </c>
      <c r="O43" s="52"/>
      <c r="P43" s="41"/>
      <c r="Q43" s="53"/>
      <c r="R43" s="41"/>
      <c r="S43" s="31"/>
      <c r="T43" s="31"/>
      <c r="U43" s="31"/>
      <c r="V43" s="31"/>
      <c r="W43" s="31"/>
      <c r="X43" s="31"/>
      <c r="Y43" s="31"/>
      <c r="Z43" s="31"/>
    </row>
    <row r="44" spans="1:26" s="43" customFormat="1" ht="11.25" x14ac:dyDescent="0.2">
      <c r="A44" s="164"/>
      <c r="B44" s="170"/>
      <c r="C44" s="170"/>
      <c r="D44" s="171"/>
      <c r="E44" s="31"/>
      <c r="F44" s="44">
        <f t="shared" si="0"/>
        <v>58440</v>
      </c>
      <c r="G44" s="45"/>
      <c r="H44" s="45"/>
      <c r="I44" s="46"/>
      <c r="J44" s="47"/>
      <c r="K44" s="48"/>
      <c r="L44" s="49"/>
      <c r="M44" s="50">
        <f>M43-((G44+I44)*data!$B$22+(H44+J44)*data!$B$23)/100+L44</f>
        <v>50.039999999999992</v>
      </c>
      <c r="N44" s="51">
        <f>WEEKDAY($A43,2)</f>
        <v>2</v>
      </c>
      <c r="O44" s="52"/>
      <c r="P44" s="41"/>
      <c r="Q44" s="53"/>
      <c r="R44" s="41"/>
      <c r="S44" s="31"/>
      <c r="T44" s="31"/>
      <c r="U44" s="31"/>
      <c r="V44" s="31"/>
      <c r="W44" s="31"/>
      <c r="X44" s="31"/>
      <c r="Y44" s="31"/>
      <c r="Z44" s="31"/>
    </row>
    <row r="45" spans="1:26" s="43" customFormat="1" ht="11.25" x14ac:dyDescent="0.2">
      <c r="A45" s="164">
        <f>A43+1</f>
        <v>41262</v>
      </c>
      <c r="B45" s="165"/>
      <c r="C45" s="165"/>
      <c r="D45" s="166"/>
      <c r="E45" s="31"/>
      <c r="F45" s="44">
        <f t="shared" si="0"/>
        <v>58440</v>
      </c>
      <c r="G45" s="45"/>
      <c r="H45" s="45"/>
      <c r="I45" s="46"/>
      <c r="J45" s="47"/>
      <c r="K45" s="48"/>
      <c r="L45" s="49"/>
      <c r="M45" s="50">
        <f>M44-((G45+I45)*data!$B$22+(H45+J45)*data!$B$23)/100+L45</f>
        <v>50.039999999999992</v>
      </c>
      <c r="N45" s="51">
        <f>WEEKDAY($A45,2)</f>
        <v>3</v>
      </c>
      <c r="O45" s="52"/>
      <c r="P45" s="41"/>
      <c r="Q45" s="53"/>
      <c r="R45" s="41"/>
      <c r="S45" s="31"/>
      <c r="T45" s="31"/>
      <c r="U45" s="31"/>
      <c r="V45" s="31"/>
      <c r="W45" s="31"/>
      <c r="X45" s="31"/>
      <c r="Y45" s="31"/>
      <c r="Z45" s="31"/>
    </row>
    <row r="46" spans="1:26" s="43" customFormat="1" ht="11.25" x14ac:dyDescent="0.2">
      <c r="A46" s="164"/>
      <c r="B46" s="170"/>
      <c r="C46" s="170"/>
      <c r="D46" s="171"/>
      <c r="E46" s="31"/>
      <c r="F46" s="44">
        <f t="shared" si="0"/>
        <v>58440</v>
      </c>
      <c r="G46" s="45"/>
      <c r="H46" s="45"/>
      <c r="I46" s="46"/>
      <c r="J46" s="47"/>
      <c r="K46" s="48"/>
      <c r="L46" s="49"/>
      <c r="M46" s="50">
        <f>M45-((G46+I46)*data!$B$22+(H46+J46)*data!$B$23)/100+L46</f>
        <v>50.039999999999992</v>
      </c>
      <c r="N46" s="51">
        <f>WEEKDAY($A45,2)</f>
        <v>3</v>
      </c>
      <c r="O46" s="52"/>
      <c r="P46" s="41"/>
      <c r="Q46" s="53"/>
      <c r="R46" s="41"/>
      <c r="S46" s="31"/>
      <c r="T46" s="31"/>
      <c r="U46" s="31"/>
      <c r="V46" s="31"/>
      <c r="W46" s="31"/>
      <c r="X46" s="31"/>
      <c r="Y46" s="31"/>
      <c r="Z46" s="31"/>
    </row>
    <row r="47" spans="1:26" s="43" customFormat="1" ht="11.25" x14ac:dyDescent="0.2">
      <c r="A47" s="164">
        <f>A45+1</f>
        <v>41263</v>
      </c>
      <c r="B47" s="165"/>
      <c r="C47" s="165"/>
      <c r="D47" s="166"/>
      <c r="E47" s="31"/>
      <c r="F47" s="44">
        <f t="shared" si="0"/>
        <v>58440</v>
      </c>
      <c r="G47" s="45"/>
      <c r="H47" s="45"/>
      <c r="I47" s="46"/>
      <c r="J47" s="47"/>
      <c r="K47" s="48"/>
      <c r="L47" s="49"/>
      <c r="M47" s="50">
        <f>M46-((G47+I47)*data!$B$22+(H47+J47)*data!$B$23)/100+L47</f>
        <v>50.039999999999992</v>
      </c>
      <c r="N47" s="51">
        <f>WEEKDAY($A47,2)</f>
        <v>4</v>
      </c>
      <c r="O47" s="52"/>
      <c r="P47" s="41"/>
      <c r="Q47" s="53"/>
      <c r="R47" s="41"/>
      <c r="S47" s="31"/>
      <c r="T47" s="31"/>
      <c r="U47" s="31"/>
      <c r="V47" s="31"/>
      <c r="W47" s="31"/>
      <c r="X47" s="31"/>
      <c r="Y47" s="31"/>
      <c r="Z47" s="31"/>
    </row>
    <row r="48" spans="1:26" s="43" customFormat="1" ht="11.25" x14ac:dyDescent="0.2">
      <c r="A48" s="164"/>
      <c r="B48" s="170"/>
      <c r="C48" s="170"/>
      <c r="D48" s="171"/>
      <c r="E48" s="31"/>
      <c r="F48" s="44">
        <f t="shared" si="0"/>
        <v>58440</v>
      </c>
      <c r="G48" s="45"/>
      <c r="H48" s="45"/>
      <c r="I48" s="46"/>
      <c r="J48" s="47"/>
      <c r="K48" s="48"/>
      <c r="L48" s="49"/>
      <c r="M48" s="50">
        <f>M47-((G48+I48)*data!$B$22+(H48+J48)*data!$B$23)/100+L48</f>
        <v>50.039999999999992</v>
      </c>
      <c r="N48" s="51">
        <f>WEEKDAY($A47,2)</f>
        <v>4</v>
      </c>
      <c r="O48" s="52"/>
      <c r="P48" s="41"/>
      <c r="Q48" s="53"/>
      <c r="R48" s="41"/>
      <c r="S48" s="31"/>
      <c r="T48" s="31"/>
      <c r="U48" s="31"/>
      <c r="V48" s="31"/>
      <c r="W48" s="31"/>
      <c r="X48" s="31"/>
      <c r="Y48" s="31"/>
      <c r="Z48" s="31"/>
    </row>
    <row r="49" spans="1:26" s="43" customFormat="1" ht="11.25" x14ac:dyDescent="0.2">
      <c r="A49" s="164">
        <f>A47+1</f>
        <v>41264</v>
      </c>
      <c r="B49" s="165"/>
      <c r="C49" s="165"/>
      <c r="D49" s="166"/>
      <c r="E49" s="31"/>
      <c r="F49" s="44">
        <f t="shared" si="0"/>
        <v>58440</v>
      </c>
      <c r="G49" s="45"/>
      <c r="H49" s="45"/>
      <c r="I49" s="46"/>
      <c r="J49" s="47"/>
      <c r="K49" s="48"/>
      <c r="L49" s="49"/>
      <c r="M49" s="50">
        <f>M48-((G49+I49)*data!$B$22+(H49+J49)*data!$B$23)/100+L49</f>
        <v>50.039999999999992</v>
      </c>
      <c r="N49" s="51">
        <f>WEEKDAY($A49,2)</f>
        <v>5</v>
      </c>
      <c r="O49" s="52"/>
      <c r="P49" s="41"/>
      <c r="Q49" s="53"/>
      <c r="R49" s="41"/>
      <c r="S49" s="31"/>
      <c r="T49" s="31"/>
      <c r="U49" s="31"/>
      <c r="V49" s="31"/>
      <c r="W49" s="31"/>
      <c r="X49" s="31"/>
      <c r="Y49" s="31"/>
      <c r="Z49" s="31"/>
    </row>
    <row r="50" spans="1:26" s="43" customFormat="1" ht="11.25" x14ac:dyDescent="0.2">
      <c r="A50" s="164"/>
      <c r="B50" s="170"/>
      <c r="C50" s="170"/>
      <c r="D50" s="171"/>
      <c r="E50" s="31"/>
      <c r="F50" s="44">
        <f t="shared" si="0"/>
        <v>58440</v>
      </c>
      <c r="G50" s="45"/>
      <c r="H50" s="45"/>
      <c r="I50" s="46"/>
      <c r="J50" s="47"/>
      <c r="K50" s="48"/>
      <c r="L50" s="49"/>
      <c r="M50" s="50">
        <f>M49-((G50+I50)*data!$B$22+(H50+J50)*data!$B$23)/100+L50</f>
        <v>50.039999999999992</v>
      </c>
      <c r="N50" s="51">
        <f>WEEKDAY($A49,2)</f>
        <v>5</v>
      </c>
      <c r="O50" s="52"/>
      <c r="P50" s="41"/>
      <c r="Q50" s="53"/>
      <c r="R50" s="41"/>
      <c r="S50" s="31"/>
      <c r="T50" s="31"/>
      <c r="U50" s="31"/>
      <c r="V50" s="31"/>
      <c r="W50" s="31"/>
      <c r="X50" s="31"/>
      <c r="Y50" s="31"/>
      <c r="Z50" s="31"/>
    </row>
    <row r="51" spans="1:26" s="43" customFormat="1" ht="11.25" x14ac:dyDescent="0.2">
      <c r="A51" s="164">
        <f>A49+1</f>
        <v>41265</v>
      </c>
      <c r="B51" s="165"/>
      <c r="C51" s="165"/>
      <c r="D51" s="166"/>
      <c r="E51" s="31"/>
      <c r="F51" s="44">
        <f t="shared" si="0"/>
        <v>58440</v>
      </c>
      <c r="G51" s="45"/>
      <c r="H51" s="45"/>
      <c r="I51" s="46"/>
      <c r="J51" s="47"/>
      <c r="K51" s="48"/>
      <c r="L51" s="49"/>
      <c r="M51" s="50">
        <f>M50-((G51+I51)*data!$B$22+(H51+J51)*data!$B$23)/100+L51</f>
        <v>50.039999999999992</v>
      </c>
      <c r="N51" s="51">
        <f>WEEKDAY($A51,2)</f>
        <v>6</v>
      </c>
      <c r="O51" s="52"/>
      <c r="P51" s="41"/>
      <c r="Q51" s="53"/>
      <c r="R51" s="41"/>
      <c r="S51" s="31"/>
      <c r="T51" s="31"/>
      <c r="U51" s="31"/>
      <c r="V51" s="31"/>
      <c r="W51" s="31"/>
      <c r="X51" s="31"/>
      <c r="Y51" s="31"/>
      <c r="Z51" s="31"/>
    </row>
    <row r="52" spans="1:26" s="43" customFormat="1" ht="11.25" x14ac:dyDescent="0.2">
      <c r="A52" s="164"/>
      <c r="B52" s="170"/>
      <c r="C52" s="170"/>
      <c r="D52" s="171"/>
      <c r="E52" s="31"/>
      <c r="F52" s="44">
        <f t="shared" si="0"/>
        <v>58440</v>
      </c>
      <c r="G52" s="45"/>
      <c r="H52" s="45"/>
      <c r="I52" s="46"/>
      <c r="J52" s="47"/>
      <c r="K52" s="48"/>
      <c r="L52" s="49"/>
      <c r="M52" s="50">
        <f>M51-((G52+I52)*data!$B$22+(H52+J52)*data!$B$23)/100+L52</f>
        <v>50.039999999999992</v>
      </c>
      <c r="N52" s="51">
        <f>WEEKDAY($A51,2)</f>
        <v>6</v>
      </c>
      <c r="O52" s="52"/>
      <c r="P52" s="41"/>
      <c r="Q52" s="53"/>
      <c r="R52" s="41"/>
      <c r="S52" s="31"/>
      <c r="T52" s="31"/>
      <c r="U52" s="31"/>
      <c r="V52" s="31"/>
      <c r="W52" s="31"/>
      <c r="X52" s="31"/>
      <c r="Y52" s="31"/>
      <c r="Z52" s="31"/>
    </row>
    <row r="53" spans="1:26" s="43" customFormat="1" ht="11.25" x14ac:dyDescent="0.2">
      <c r="A53" s="164">
        <f>A51+1</f>
        <v>41266</v>
      </c>
      <c r="B53" s="165"/>
      <c r="C53" s="165"/>
      <c r="D53" s="166"/>
      <c r="E53" s="31"/>
      <c r="F53" s="44">
        <f t="shared" si="0"/>
        <v>58440</v>
      </c>
      <c r="G53" s="45"/>
      <c r="H53" s="45"/>
      <c r="I53" s="46"/>
      <c r="J53" s="47"/>
      <c r="K53" s="48"/>
      <c r="L53" s="49"/>
      <c r="M53" s="50">
        <f>M52-((G53+I53)*data!$B$22+(H53+J53)*data!$B$23)/100+L53</f>
        <v>50.039999999999992</v>
      </c>
      <c r="N53" s="51">
        <f>WEEKDAY($A53,2)</f>
        <v>7</v>
      </c>
      <c r="O53" s="52"/>
      <c r="P53" s="41"/>
      <c r="Q53" s="53"/>
      <c r="R53" s="41"/>
      <c r="S53" s="31"/>
      <c r="T53" s="31"/>
      <c r="U53" s="31"/>
      <c r="V53" s="31"/>
      <c r="W53" s="31"/>
      <c r="X53" s="31"/>
      <c r="Y53" s="31"/>
      <c r="Z53" s="31"/>
    </row>
    <row r="54" spans="1:26" s="43" customFormat="1" ht="11.25" x14ac:dyDescent="0.2">
      <c r="A54" s="164"/>
      <c r="B54" s="170"/>
      <c r="C54" s="170"/>
      <c r="D54" s="171"/>
      <c r="E54" s="31"/>
      <c r="F54" s="44">
        <f t="shared" si="0"/>
        <v>58440</v>
      </c>
      <c r="G54" s="45"/>
      <c r="H54" s="45"/>
      <c r="I54" s="46"/>
      <c r="J54" s="47"/>
      <c r="K54" s="48"/>
      <c r="L54" s="49"/>
      <c r="M54" s="50">
        <f>M53-((G54+I54)*data!$B$22+(H54+J54)*data!$B$23)/100+L54</f>
        <v>50.039999999999992</v>
      </c>
      <c r="N54" s="51">
        <f>WEEKDAY($A53,2)</f>
        <v>7</v>
      </c>
      <c r="O54" s="52"/>
      <c r="P54" s="41"/>
      <c r="Q54" s="53"/>
      <c r="R54" s="41"/>
      <c r="S54" s="31"/>
      <c r="T54" s="31"/>
      <c r="U54" s="31"/>
      <c r="V54" s="31"/>
      <c r="W54" s="31"/>
      <c r="X54" s="31"/>
      <c r="Y54" s="31"/>
      <c r="Z54" s="31"/>
    </row>
    <row r="55" spans="1:26" s="43" customFormat="1" ht="11.25" x14ac:dyDescent="0.2">
      <c r="A55" s="164">
        <f>A53+1</f>
        <v>41267</v>
      </c>
      <c r="B55" s="170"/>
      <c r="C55" s="170"/>
      <c r="D55" s="171"/>
      <c r="E55" s="31"/>
      <c r="F55" s="44">
        <f t="shared" si="0"/>
        <v>58440</v>
      </c>
      <c r="G55" s="45"/>
      <c r="H55" s="45"/>
      <c r="I55" s="46"/>
      <c r="J55" s="47"/>
      <c r="K55" s="48"/>
      <c r="L55" s="49"/>
      <c r="M55" s="50">
        <f>M54-((G55+I55)*data!$B$22+(H55+J55)*data!$B$23)/100+L55</f>
        <v>50.039999999999992</v>
      </c>
      <c r="N55" s="51">
        <f>WEEKDAY($A55,2)</f>
        <v>1</v>
      </c>
      <c r="O55" s="52"/>
      <c r="P55" s="41"/>
      <c r="Q55" s="53"/>
      <c r="R55" s="41"/>
      <c r="S55" s="31"/>
      <c r="T55" s="31"/>
      <c r="U55" s="31"/>
      <c r="V55" s="31"/>
      <c r="W55" s="31"/>
      <c r="X55" s="31"/>
      <c r="Y55" s="31"/>
      <c r="Z55" s="31"/>
    </row>
    <row r="56" spans="1:26" s="43" customFormat="1" ht="11.25" x14ac:dyDescent="0.2">
      <c r="A56" s="164"/>
      <c r="B56" s="170"/>
      <c r="C56" s="170"/>
      <c r="D56" s="171"/>
      <c r="E56" s="31"/>
      <c r="F56" s="44">
        <f t="shared" si="0"/>
        <v>58440</v>
      </c>
      <c r="G56" s="45"/>
      <c r="H56" s="45"/>
      <c r="I56" s="46"/>
      <c r="J56" s="47"/>
      <c r="K56" s="48"/>
      <c r="L56" s="49"/>
      <c r="M56" s="50">
        <f>M55-((G56+I56)*data!$B$22+(H56+J56)*data!$B$23)/100+L56</f>
        <v>50.039999999999992</v>
      </c>
      <c r="N56" s="51">
        <f>WEEKDAY($A55,2)</f>
        <v>1</v>
      </c>
      <c r="O56" s="52"/>
      <c r="P56" s="41"/>
      <c r="Q56" s="53"/>
      <c r="R56" s="41"/>
      <c r="S56" s="31"/>
      <c r="T56" s="31"/>
      <c r="U56" s="31"/>
      <c r="V56" s="31"/>
      <c r="W56" s="31"/>
      <c r="X56" s="31"/>
      <c r="Y56" s="31"/>
      <c r="Z56" s="31"/>
    </row>
    <row r="57" spans="1:26" s="43" customFormat="1" ht="11.25" x14ac:dyDescent="0.2">
      <c r="A57" s="164">
        <f>A55+1</f>
        <v>41268</v>
      </c>
      <c r="B57" s="170"/>
      <c r="C57" s="170"/>
      <c r="D57" s="171"/>
      <c r="E57" s="31"/>
      <c r="F57" s="44">
        <f t="shared" si="0"/>
        <v>58440</v>
      </c>
      <c r="G57" s="45"/>
      <c r="H57" s="45"/>
      <c r="I57" s="46"/>
      <c r="J57" s="47"/>
      <c r="K57" s="48"/>
      <c r="L57" s="49"/>
      <c r="M57" s="50">
        <f>M56-((G57+I57)*data!$B$22+(H57+J57)*data!$B$23)/100+L57</f>
        <v>50.039999999999992</v>
      </c>
      <c r="N57" s="51">
        <f>WEEKDAY($A57,2)</f>
        <v>2</v>
      </c>
      <c r="O57" s="52"/>
      <c r="P57" s="41"/>
      <c r="Q57" s="53"/>
      <c r="R57" s="41"/>
      <c r="S57" s="31"/>
      <c r="T57" s="31"/>
      <c r="U57" s="31"/>
      <c r="V57" s="31"/>
      <c r="W57" s="31"/>
      <c r="X57" s="31"/>
      <c r="Y57" s="31"/>
      <c r="Z57" s="31"/>
    </row>
    <row r="58" spans="1:26" s="43" customFormat="1" ht="11.25" x14ac:dyDescent="0.2">
      <c r="A58" s="164"/>
      <c r="B58" s="170"/>
      <c r="C58" s="170"/>
      <c r="D58" s="171"/>
      <c r="E58" s="31"/>
      <c r="F58" s="44">
        <f t="shared" si="0"/>
        <v>58440</v>
      </c>
      <c r="G58" s="45"/>
      <c r="H58" s="45"/>
      <c r="I58" s="46"/>
      <c r="J58" s="47"/>
      <c r="K58" s="48"/>
      <c r="L58" s="49"/>
      <c r="M58" s="50">
        <f>M57-((G58+I58)*data!$B$22+(H58+J58)*data!$B$23)/100+L58</f>
        <v>50.039999999999992</v>
      </c>
      <c r="N58" s="51">
        <f>WEEKDAY($A57,2)</f>
        <v>2</v>
      </c>
      <c r="O58" s="52"/>
      <c r="P58" s="41"/>
      <c r="Q58" s="53"/>
      <c r="R58" s="41"/>
      <c r="S58" s="31"/>
      <c r="T58" s="31"/>
      <c r="U58" s="31"/>
      <c r="V58" s="31"/>
      <c r="W58" s="31"/>
      <c r="X58" s="31"/>
      <c r="Y58" s="31"/>
      <c r="Z58" s="31"/>
    </row>
    <row r="59" spans="1:26" s="43" customFormat="1" ht="11.25" x14ac:dyDescent="0.2">
      <c r="A59" s="164">
        <f>A57+1</f>
        <v>41269</v>
      </c>
      <c r="B59" s="165"/>
      <c r="C59" s="165"/>
      <c r="D59" s="166"/>
      <c r="E59" s="31"/>
      <c r="F59" s="44">
        <f t="shared" si="0"/>
        <v>58440</v>
      </c>
      <c r="G59" s="45"/>
      <c r="H59" s="45"/>
      <c r="I59" s="46"/>
      <c r="J59" s="47"/>
      <c r="K59" s="48"/>
      <c r="L59" s="49"/>
      <c r="M59" s="50">
        <f>M58-((G59+I59)*data!$B$22+(H59+J59)*data!$B$23)/100+L59</f>
        <v>50.039999999999992</v>
      </c>
      <c r="N59" s="51">
        <f>WEEKDAY($A59,2)</f>
        <v>3</v>
      </c>
      <c r="O59" s="52"/>
      <c r="P59" s="41"/>
      <c r="Q59" s="53"/>
      <c r="R59" s="41"/>
      <c r="S59" s="31"/>
      <c r="T59" s="31"/>
      <c r="U59" s="31"/>
      <c r="V59" s="31"/>
      <c r="W59" s="31"/>
      <c r="X59" s="31"/>
      <c r="Y59" s="31"/>
      <c r="Z59" s="31"/>
    </row>
    <row r="60" spans="1:26" s="43" customFormat="1" ht="11.25" x14ac:dyDescent="0.2">
      <c r="A60" s="164"/>
      <c r="B60" s="170"/>
      <c r="C60" s="170"/>
      <c r="D60" s="171"/>
      <c r="E60" s="31"/>
      <c r="F60" s="44">
        <f t="shared" si="0"/>
        <v>58440</v>
      </c>
      <c r="G60" s="45"/>
      <c r="H60" s="45"/>
      <c r="I60" s="46"/>
      <c r="J60" s="47"/>
      <c r="K60" s="48"/>
      <c r="L60" s="49"/>
      <c r="M60" s="50">
        <f>M59-((G60+I60)*data!$B$22+(H60+J60)*data!$B$23)/100+L60</f>
        <v>50.039999999999992</v>
      </c>
      <c r="N60" s="51">
        <f>WEEKDAY($A59,2)</f>
        <v>3</v>
      </c>
      <c r="O60" s="52"/>
      <c r="P60" s="41"/>
      <c r="Q60" s="53"/>
      <c r="R60" s="41"/>
      <c r="S60" s="31"/>
      <c r="T60" s="31"/>
      <c r="U60" s="31"/>
      <c r="V60" s="31"/>
      <c r="W60" s="31"/>
      <c r="X60" s="31"/>
      <c r="Y60" s="31"/>
      <c r="Z60" s="31"/>
    </row>
    <row r="61" spans="1:26" s="43" customFormat="1" ht="11.25" x14ac:dyDescent="0.2">
      <c r="A61" s="164">
        <f>A59+1</f>
        <v>41270</v>
      </c>
      <c r="B61" s="165"/>
      <c r="C61" s="165"/>
      <c r="D61" s="166"/>
      <c r="E61" s="31"/>
      <c r="F61" s="44">
        <f t="shared" si="0"/>
        <v>58440</v>
      </c>
      <c r="G61" s="45"/>
      <c r="H61" s="45"/>
      <c r="I61" s="46"/>
      <c r="J61" s="47"/>
      <c r="K61" s="48"/>
      <c r="L61" s="49"/>
      <c r="M61" s="50">
        <f>M60-((G61+I61)*data!$B$22+(H61+J61)*data!$B$23)/100+L61</f>
        <v>50.039999999999992</v>
      </c>
      <c r="N61" s="51">
        <f>WEEKDAY($A61,2)</f>
        <v>4</v>
      </c>
      <c r="O61" s="52"/>
      <c r="P61" s="41"/>
      <c r="Q61" s="53"/>
      <c r="R61" s="41"/>
      <c r="S61" s="31"/>
      <c r="T61" s="31"/>
      <c r="U61" s="31"/>
      <c r="V61" s="31"/>
      <c r="W61" s="31"/>
      <c r="X61" s="31"/>
      <c r="Y61" s="31"/>
      <c r="Z61" s="31"/>
    </row>
    <row r="62" spans="1:26" s="43" customFormat="1" ht="11.25" x14ac:dyDescent="0.2">
      <c r="A62" s="164"/>
      <c r="B62" s="170"/>
      <c r="C62" s="170"/>
      <c r="D62" s="171"/>
      <c r="E62" s="31"/>
      <c r="F62" s="44">
        <f t="shared" si="0"/>
        <v>58440</v>
      </c>
      <c r="G62" s="45"/>
      <c r="H62" s="45"/>
      <c r="I62" s="46"/>
      <c r="J62" s="47"/>
      <c r="K62" s="48"/>
      <c r="L62" s="49"/>
      <c r="M62" s="50">
        <f>M61-((G62+I62)*data!$B$22+(H62+J62)*data!$B$23)/100+L62</f>
        <v>50.039999999999992</v>
      </c>
      <c r="N62" s="51">
        <f>WEEKDAY($A61,2)</f>
        <v>4</v>
      </c>
      <c r="O62" s="52"/>
      <c r="P62" s="41"/>
      <c r="Q62" s="53"/>
      <c r="R62" s="41"/>
      <c r="S62" s="31"/>
      <c r="T62" s="31"/>
      <c r="U62" s="31"/>
      <c r="V62" s="31"/>
      <c r="W62" s="31"/>
      <c r="X62" s="31"/>
      <c r="Y62" s="31"/>
      <c r="Z62" s="31"/>
    </row>
    <row r="63" spans="1:26" s="43" customFormat="1" ht="11.25" x14ac:dyDescent="0.2">
      <c r="A63" s="164">
        <f>A61+1</f>
        <v>41271</v>
      </c>
      <c r="B63" s="165"/>
      <c r="C63" s="165"/>
      <c r="D63" s="166"/>
      <c r="E63" s="31"/>
      <c r="F63" s="44">
        <f t="shared" si="0"/>
        <v>58440</v>
      </c>
      <c r="G63" s="114"/>
      <c r="H63" s="45"/>
      <c r="I63" s="46"/>
      <c r="J63" s="47"/>
      <c r="K63" s="48"/>
      <c r="L63" s="49"/>
      <c r="M63" s="50">
        <f>M62-((G63+I63)*data!$B$22+(H63+J63)*data!$B$23)/100+L63</f>
        <v>50.039999999999992</v>
      </c>
      <c r="N63" s="51">
        <f>WEEKDAY($A63,2)</f>
        <v>5</v>
      </c>
      <c r="O63" s="52"/>
      <c r="P63" s="41"/>
      <c r="Q63" s="53"/>
      <c r="R63" s="41"/>
      <c r="S63" s="31"/>
      <c r="T63" s="31"/>
      <c r="U63" s="31"/>
      <c r="V63" s="31"/>
      <c r="W63" s="31"/>
      <c r="X63" s="31"/>
      <c r="Y63" s="31"/>
      <c r="Z63" s="31"/>
    </row>
    <row r="64" spans="1:26" s="43" customFormat="1" ht="11.25" x14ac:dyDescent="0.2">
      <c r="A64" s="164"/>
      <c r="B64" s="170"/>
      <c r="C64" s="170"/>
      <c r="D64" s="171"/>
      <c r="E64" s="31"/>
      <c r="F64" s="44">
        <f t="shared" si="0"/>
        <v>58440</v>
      </c>
      <c r="G64" s="45"/>
      <c r="H64" s="45"/>
      <c r="I64" s="46"/>
      <c r="J64" s="47"/>
      <c r="K64" s="48"/>
      <c r="L64" s="49"/>
      <c r="M64" s="50">
        <f>M63-((G64+I64)*data!$B$22+(H64+J64)*data!$B$23)/100+L64</f>
        <v>50.039999999999992</v>
      </c>
      <c r="N64" s="51">
        <f>WEEKDAY($A63,2)</f>
        <v>5</v>
      </c>
      <c r="O64" s="52"/>
      <c r="P64" s="41"/>
      <c r="Q64" s="53"/>
      <c r="R64" s="41"/>
      <c r="S64" s="31"/>
      <c r="T64" s="31"/>
      <c r="U64" s="31"/>
      <c r="V64" s="31"/>
      <c r="W64" s="31"/>
      <c r="X64" s="31"/>
      <c r="Y64" s="31"/>
      <c r="Z64" s="31"/>
    </row>
    <row r="65" spans="1:26" s="43" customFormat="1" ht="11.25" x14ac:dyDescent="0.2">
      <c r="A65" s="164">
        <f>IF(MONTH(A63+1)=MONTH($L$1),A63+1," ")</f>
        <v>41272</v>
      </c>
      <c r="B65" s="165"/>
      <c r="C65" s="165"/>
      <c r="D65" s="166"/>
      <c r="E65" s="31"/>
      <c r="F65" s="44">
        <f t="shared" si="0"/>
        <v>58440</v>
      </c>
      <c r="G65" s="45"/>
      <c r="H65" s="45"/>
      <c r="I65" s="46"/>
      <c r="J65" s="47"/>
      <c r="K65" s="48"/>
      <c r="L65" s="49"/>
      <c r="M65" s="50">
        <f>M64-((G65+I65)*data!$B$22+(H65+J65)*data!$B$23)/100+L65</f>
        <v>50.039999999999992</v>
      </c>
      <c r="N65" s="51">
        <f>WEEKDAY($A65,2)</f>
        <v>6</v>
      </c>
      <c r="O65" s="52"/>
      <c r="P65" s="41"/>
      <c r="Q65" s="53"/>
      <c r="R65" s="41"/>
      <c r="S65" s="31"/>
      <c r="T65" s="31"/>
      <c r="U65" s="31"/>
      <c r="V65" s="31"/>
      <c r="W65" s="31"/>
      <c r="X65" s="31"/>
      <c r="Y65" s="31"/>
      <c r="Z65" s="31"/>
    </row>
    <row r="66" spans="1:26" s="43" customFormat="1" ht="11.25" x14ac:dyDescent="0.2">
      <c r="A66" s="164"/>
      <c r="B66" s="170"/>
      <c r="C66" s="170"/>
      <c r="D66" s="171"/>
      <c r="E66" s="31"/>
      <c r="F66" s="44">
        <f t="shared" si="0"/>
        <v>58440</v>
      </c>
      <c r="G66" s="45"/>
      <c r="H66" s="45"/>
      <c r="I66" s="46"/>
      <c r="J66" s="47"/>
      <c r="K66" s="48"/>
      <c r="L66" s="49"/>
      <c r="M66" s="50">
        <f>M65-((G66+I66)*data!$B$22+(H66+J66)*data!$B$23)/100+L66</f>
        <v>50.039999999999992</v>
      </c>
      <c r="N66" s="51">
        <f>WEEKDAY($A65,2)</f>
        <v>6</v>
      </c>
      <c r="O66" s="52"/>
      <c r="P66" s="41"/>
      <c r="Q66" s="53"/>
      <c r="R66" s="41"/>
      <c r="S66" s="31"/>
      <c r="T66" s="31"/>
      <c r="U66" s="31"/>
      <c r="V66" s="31"/>
      <c r="W66" s="31"/>
      <c r="X66" s="31"/>
      <c r="Y66" s="31"/>
      <c r="Z66" s="31"/>
    </row>
    <row r="67" spans="1:26" s="43" customFormat="1" ht="11.25" x14ac:dyDescent="0.2">
      <c r="A67" s="164">
        <f>IF(MONTH(A63+2)=MONTH($L$1),A63+2," ")</f>
        <v>41273</v>
      </c>
      <c r="B67" s="165"/>
      <c r="C67" s="165"/>
      <c r="D67" s="166"/>
      <c r="E67" s="31"/>
      <c r="F67" s="44">
        <f t="shared" si="0"/>
        <v>58440</v>
      </c>
      <c r="G67" s="45"/>
      <c r="H67" s="45"/>
      <c r="I67" s="46"/>
      <c r="J67" s="47"/>
      <c r="K67" s="48"/>
      <c r="L67" s="49"/>
      <c r="M67" s="50">
        <f>M66-((G67+I67)*data!$B$22+(H67+J67)*data!$B$23)/100+L67</f>
        <v>50.039999999999992</v>
      </c>
      <c r="N67" s="51">
        <f>WEEKDAY($A67,2)</f>
        <v>7</v>
      </c>
      <c r="O67" s="52"/>
      <c r="P67" s="41"/>
      <c r="Q67" s="53"/>
      <c r="R67" s="41"/>
      <c r="S67" s="31"/>
      <c r="T67" s="31"/>
      <c r="U67" s="31"/>
      <c r="V67" s="31"/>
      <c r="W67" s="31"/>
      <c r="X67" s="31"/>
      <c r="Y67" s="31"/>
      <c r="Z67" s="31"/>
    </row>
    <row r="68" spans="1:26" s="43" customFormat="1" ht="11.25" x14ac:dyDescent="0.2">
      <c r="A68" s="164"/>
      <c r="B68" s="170"/>
      <c r="C68" s="170"/>
      <c r="D68" s="171"/>
      <c r="E68" s="31"/>
      <c r="F68" s="44">
        <f t="shared" si="0"/>
        <v>58440</v>
      </c>
      <c r="G68" s="45"/>
      <c r="H68" s="45"/>
      <c r="I68" s="46"/>
      <c r="J68" s="47"/>
      <c r="K68" s="48"/>
      <c r="L68" s="49"/>
      <c r="M68" s="50">
        <f>M67-((G68+I68)*data!$B$22+(H68+J68)*data!$B$23)/100+L68</f>
        <v>50.039999999999992</v>
      </c>
      <c r="N68" s="51">
        <f>WEEKDAY($A67,2)</f>
        <v>7</v>
      </c>
      <c r="O68" s="52"/>
      <c r="P68" s="41"/>
      <c r="Q68" s="53"/>
      <c r="R68" s="41"/>
      <c r="S68" s="31"/>
      <c r="T68" s="31"/>
      <c r="U68" s="31"/>
      <c r="V68" s="31"/>
      <c r="W68" s="31"/>
      <c r="X68" s="31"/>
      <c r="Y68" s="31"/>
      <c r="Z68" s="31"/>
    </row>
    <row r="69" spans="1:26" s="43" customFormat="1" ht="11.25" x14ac:dyDescent="0.2">
      <c r="A69" s="164">
        <f>IF(MONTH(A63+3)=MONTH($L$1),A63+3," ")</f>
        <v>41274</v>
      </c>
      <c r="B69" s="170"/>
      <c r="C69" s="170"/>
      <c r="D69" s="171"/>
      <c r="E69" s="31"/>
      <c r="F69" s="44">
        <f t="shared" si="0"/>
        <v>58440</v>
      </c>
      <c r="G69" s="45"/>
      <c r="H69" s="45"/>
      <c r="I69" s="46"/>
      <c r="J69" s="47"/>
      <c r="K69" s="48"/>
      <c r="L69" s="49"/>
      <c r="M69" s="50">
        <f>M68-((G69+I69)*data!$B$22+(H69+J69)*data!$B$23)/100+L69</f>
        <v>50.039999999999992</v>
      </c>
      <c r="N69" s="51">
        <f>WEEKDAY($A69,2)</f>
        <v>1</v>
      </c>
      <c r="O69" s="52"/>
      <c r="P69" s="41"/>
      <c r="Q69" s="53"/>
      <c r="R69" s="41"/>
      <c r="S69" s="31"/>
      <c r="T69" s="31"/>
      <c r="U69" s="31"/>
      <c r="V69" s="31"/>
      <c r="W69" s="31"/>
      <c r="X69" s="31"/>
      <c r="Y69" s="31"/>
      <c r="Z69" s="31"/>
    </row>
    <row r="70" spans="1:26" s="43" customFormat="1" ht="11.25" x14ac:dyDescent="0.2">
      <c r="A70" s="176"/>
      <c r="B70" s="177"/>
      <c r="C70" s="177"/>
      <c r="D70" s="178"/>
      <c r="E70" s="31"/>
      <c r="F70" s="54">
        <f t="shared" si="0"/>
        <v>58440</v>
      </c>
      <c r="G70" s="55"/>
      <c r="H70" s="55"/>
      <c r="I70" s="56"/>
      <c r="J70" s="57"/>
      <c r="K70" s="48"/>
      <c r="L70" s="58"/>
      <c r="M70" s="59">
        <f>M69-((G70+I70)*data!$B$22+(H70+J70)*data!$B$23)/100+L70</f>
        <v>50.039999999999992</v>
      </c>
      <c r="N70" s="60">
        <f>WEEKDAY($A69,2)</f>
        <v>1</v>
      </c>
      <c r="O70" s="61"/>
      <c r="P70" s="41"/>
      <c r="Q70" s="62"/>
      <c r="R70" s="41"/>
      <c r="S70" s="31"/>
      <c r="T70" s="31"/>
      <c r="U70" s="31"/>
      <c r="V70" s="31"/>
      <c r="W70" s="31"/>
      <c r="X70" s="31"/>
      <c r="Y70" s="31"/>
      <c r="Z70" s="31"/>
    </row>
    <row r="71" spans="1:26" s="43" customFormat="1" ht="11.25" x14ac:dyDescent="0.2">
      <c r="A71" s="63"/>
      <c r="B71" s="63"/>
      <c r="C71" s="63"/>
      <c r="D71" s="31"/>
      <c r="E71" s="31"/>
      <c r="F71" s="64"/>
      <c r="G71" s="64"/>
      <c r="H71" s="64"/>
      <c r="I71" s="64"/>
      <c r="J71" s="64"/>
      <c r="K71" s="31"/>
      <c r="L71" s="65"/>
      <c r="M71" s="65"/>
      <c r="N71" s="31"/>
      <c r="O71" s="31"/>
      <c r="P71" s="31"/>
      <c r="Q71" s="64"/>
      <c r="R71" s="31"/>
      <c r="S71" s="31"/>
      <c r="T71" s="31"/>
      <c r="U71" s="31"/>
      <c r="V71" s="31"/>
      <c r="W71" s="31"/>
      <c r="X71" s="31"/>
      <c r="Y71" s="31"/>
      <c r="Z71" s="31"/>
    </row>
    <row r="72" spans="1:26" s="43" customFormat="1" ht="11.25" x14ac:dyDescent="0.2">
      <c r="A72" s="182" t="s">
        <v>33</v>
      </c>
      <c r="B72" s="183"/>
      <c r="C72" s="66" t="s">
        <v>34</v>
      </c>
      <c r="D72" s="67">
        <f>F9</f>
        <v>58440</v>
      </c>
      <c r="E72" s="31"/>
      <c r="F72" s="186" t="s">
        <v>35</v>
      </c>
      <c r="G72" s="187"/>
      <c r="H72" s="187"/>
      <c r="I72" s="188"/>
      <c r="J72" s="68"/>
      <c r="K72" s="69"/>
      <c r="L72" s="66" t="s">
        <v>36</v>
      </c>
      <c r="M72" s="67">
        <f>M70</f>
        <v>50.039999999999992</v>
      </c>
      <c r="N72" s="31"/>
      <c r="O72" s="31"/>
      <c r="P72" s="31"/>
      <c r="Q72" s="122">
        <f>SUM(Q9:Q70)</f>
        <v>0</v>
      </c>
      <c r="R72" s="70" t="s">
        <v>37</v>
      </c>
      <c r="S72" s="31"/>
      <c r="T72" s="31"/>
      <c r="U72" s="31"/>
      <c r="V72" s="31"/>
      <c r="W72" s="31"/>
      <c r="X72" s="31"/>
      <c r="Y72" s="31"/>
      <c r="Z72" s="31"/>
    </row>
    <row r="73" spans="1:26" s="43" customFormat="1" ht="11.25" x14ac:dyDescent="0.2">
      <c r="A73" s="184"/>
      <c r="B73" s="185"/>
      <c r="C73" s="71" t="s">
        <v>38</v>
      </c>
      <c r="D73" s="72">
        <f>F70+G70+H70+I70+J70</f>
        <v>58440</v>
      </c>
      <c r="E73" s="31"/>
      <c r="F73" s="189" t="s">
        <v>39</v>
      </c>
      <c r="G73" s="190"/>
      <c r="H73" s="190"/>
      <c r="I73" s="191"/>
      <c r="J73" s="68"/>
      <c r="K73" s="69"/>
      <c r="L73" s="66" t="s">
        <v>40</v>
      </c>
      <c r="M73" s="116"/>
      <c r="N73" s="31"/>
      <c r="O73" s="31"/>
      <c r="P73" s="31"/>
      <c r="Q73" s="123">
        <f>taxa*Q72</f>
        <v>0</v>
      </c>
      <c r="R73" s="73" t="s">
        <v>76</v>
      </c>
      <c r="S73" s="31"/>
      <c r="T73" s="31"/>
      <c r="U73" s="31"/>
      <c r="V73" s="31"/>
      <c r="W73" s="31"/>
      <c r="X73" s="31"/>
      <c r="Y73" s="31"/>
      <c r="Z73" s="31"/>
    </row>
    <row r="74" spans="1:26" s="43" customFormat="1" ht="11.25" x14ac:dyDescent="0.2">
      <c r="A74" s="195" t="s">
        <v>41</v>
      </c>
      <c r="B74" s="196"/>
      <c r="C74" s="66" t="s">
        <v>42</v>
      </c>
      <c r="D74" s="67">
        <f>SUM(G9:G70)</f>
        <v>0</v>
      </c>
      <c r="E74" s="31"/>
      <c r="F74" s="192"/>
      <c r="G74" s="193"/>
      <c r="H74" s="193"/>
      <c r="I74" s="194"/>
      <c r="J74" s="74"/>
      <c r="K74" s="75"/>
      <c r="L74" s="76" t="s">
        <v>36</v>
      </c>
      <c r="M74" s="117"/>
      <c r="N74" s="31"/>
      <c r="O74" s="31"/>
      <c r="P74" s="31"/>
      <c r="Q74" s="77"/>
      <c r="R74" s="78"/>
      <c r="S74" s="31"/>
      <c r="T74" s="31"/>
      <c r="U74" s="31"/>
      <c r="V74" s="31"/>
      <c r="W74" s="31"/>
      <c r="X74" s="31"/>
      <c r="Y74" s="31"/>
      <c r="Z74" s="31"/>
    </row>
    <row r="75" spans="1:26" s="43" customFormat="1" ht="11.25" x14ac:dyDescent="0.2">
      <c r="A75" s="197"/>
      <c r="B75" s="198"/>
      <c r="C75" s="79" t="s">
        <v>43</v>
      </c>
      <c r="D75" s="80">
        <f>SUM(H9:H70)</f>
        <v>0</v>
      </c>
      <c r="E75" s="31"/>
      <c r="F75" s="199" t="s">
        <v>44</v>
      </c>
      <c r="G75" s="200"/>
      <c r="H75" s="200"/>
      <c r="I75" s="200"/>
      <c r="J75" s="200"/>
      <c r="K75" s="200"/>
      <c r="L75" s="201"/>
      <c r="M75" s="118"/>
      <c r="N75" s="31"/>
      <c r="O75" s="31"/>
      <c r="P75" s="31"/>
      <c r="Q75" s="122" t="e">
        <f>#REF!+Q72</f>
        <v>#REF!</v>
      </c>
      <c r="R75" s="70" t="s">
        <v>45</v>
      </c>
      <c r="S75" s="31"/>
      <c r="T75" s="31"/>
      <c r="U75" s="31"/>
      <c r="V75" s="31"/>
      <c r="W75" s="31"/>
      <c r="X75" s="31"/>
      <c r="Y75" s="31"/>
      <c r="Z75" s="31"/>
    </row>
    <row r="76" spans="1:26" s="43" customFormat="1" ht="11.25" x14ac:dyDescent="0.2">
      <c r="A76" s="81"/>
      <c r="B76" s="82"/>
      <c r="C76" s="83" t="s">
        <v>46</v>
      </c>
      <c r="D76" s="84">
        <f>SUM(I9:I70)</f>
        <v>0</v>
      </c>
      <c r="E76" s="31"/>
      <c r="F76" s="202" t="s">
        <v>47</v>
      </c>
      <c r="G76" s="203"/>
      <c r="H76" s="203"/>
      <c r="I76" s="204"/>
      <c r="J76" s="205" t="str">
        <f>data!$B$18</f>
        <v>Nafta</v>
      </c>
      <c r="K76" s="206"/>
      <c r="L76" s="206"/>
      <c r="M76" s="207"/>
      <c r="N76" s="31"/>
      <c r="O76" s="31"/>
      <c r="P76" s="31"/>
      <c r="Q76" s="124" t="e">
        <f>IF(Q75&gt;5000,IF(Q72&gt;(Q75-5000),(Q75-5000)*taxa,Q72*taxa),0)</f>
        <v>#REF!</v>
      </c>
      <c r="R76" s="85" t="s">
        <v>77</v>
      </c>
      <c r="S76" s="31"/>
      <c r="T76" s="31"/>
      <c r="U76" s="31"/>
      <c r="V76" s="31"/>
      <c r="W76" s="31"/>
      <c r="X76" s="31"/>
      <c r="Y76" s="31"/>
      <c r="Z76" s="31"/>
    </row>
    <row r="77" spans="1:26" s="43" customFormat="1" ht="11.25" x14ac:dyDescent="0.2">
      <c r="A77" s="81"/>
      <c r="B77" s="82"/>
      <c r="C77" s="83" t="s">
        <v>48</v>
      </c>
      <c r="D77" s="84">
        <f>SUM(J9:J70)</f>
        <v>0</v>
      </c>
      <c r="E77" s="31"/>
      <c r="F77" s="179" t="s">
        <v>74</v>
      </c>
      <c r="G77" s="180"/>
      <c r="H77" s="180"/>
      <c r="I77" s="180"/>
      <c r="J77" s="180"/>
      <c r="K77" s="180"/>
      <c r="L77" s="181"/>
      <c r="M77" s="120">
        <f>SUM(O9:O70)</f>
        <v>0</v>
      </c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s="43" customFormat="1" ht="11.25" x14ac:dyDescent="0.2">
      <c r="A78" s="81"/>
      <c r="B78" s="82"/>
      <c r="C78" s="86" t="s">
        <v>49</v>
      </c>
      <c r="D78" s="121">
        <f>D76+D77</f>
        <v>0</v>
      </c>
      <c r="E78" s="31"/>
      <c r="F78" s="179" t="s">
        <v>75</v>
      </c>
      <c r="G78" s="180"/>
      <c r="H78" s="180"/>
      <c r="I78" s="180"/>
      <c r="J78" s="180"/>
      <c r="K78" s="180"/>
      <c r="L78" s="181"/>
      <c r="M78" s="119"/>
      <c r="N78" s="31"/>
      <c r="O78" s="31"/>
      <c r="P78" s="31"/>
      <c r="Q78" s="64"/>
      <c r="R78" s="31"/>
      <c r="S78" s="31"/>
      <c r="T78" s="31"/>
      <c r="U78" s="31"/>
      <c r="V78" s="31"/>
      <c r="W78" s="31"/>
      <c r="X78" s="31"/>
      <c r="Y78" s="31"/>
      <c r="Z78" s="31"/>
    </row>
    <row r="79" spans="1:26" s="43" customFormat="1" ht="11.25" x14ac:dyDescent="0.2">
      <c r="A79" s="87"/>
      <c r="B79" s="88"/>
      <c r="C79" s="71" t="s">
        <v>50</v>
      </c>
      <c r="D79" s="72">
        <f>SUM(D74:D77)</f>
        <v>0</v>
      </c>
      <c r="E79" s="31"/>
      <c r="F79" s="179" t="s">
        <v>51</v>
      </c>
      <c r="G79" s="180"/>
      <c r="H79" s="180"/>
      <c r="I79" s="180"/>
      <c r="J79" s="180"/>
      <c r="K79" s="180"/>
      <c r="L79" s="181"/>
      <c r="M79" s="120">
        <f>SUM(L9:L70)</f>
        <v>0</v>
      </c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x14ac:dyDescent="0.25">
      <c r="A80" s="20"/>
      <c r="B80" s="20"/>
      <c r="C80" s="20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2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x14ac:dyDescent="0.25">
      <c r="A81" s="89" t="s">
        <v>52</v>
      </c>
      <c r="B81" s="90"/>
      <c r="C81" s="90"/>
      <c r="D81" s="91"/>
      <c r="E81" s="13"/>
      <c r="F81" s="92" t="s">
        <v>53</v>
      </c>
      <c r="G81" s="93"/>
      <c r="H81" s="93"/>
      <c r="I81" s="93"/>
      <c r="J81" s="93"/>
      <c r="K81" s="93"/>
      <c r="L81" s="93"/>
      <c r="M81" s="91"/>
      <c r="N81" s="2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x14ac:dyDescent="0.25">
      <c r="A82" s="94" t="s">
        <v>54</v>
      </c>
      <c r="B82" s="95"/>
      <c r="C82" s="95"/>
      <c r="D82" s="96"/>
      <c r="E82" s="13"/>
      <c r="F82" s="94" t="s">
        <v>54</v>
      </c>
      <c r="G82" s="97"/>
      <c r="H82" s="97"/>
      <c r="I82" s="97"/>
      <c r="J82" s="97"/>
      <c r="K82" s="97"/>
      <c r="L82" s="97"/>
      <c r="M82" s="96"/>
      <c r="N82" s="2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x14ac:dyDescent="0.25">
      <c r="A83" s="20"/>
      <c r="B83" s="20"/>
      <c r="C83" s="20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2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x14ac:dyDescent="0.25">
      <c r="A84" s="20"/>
      <c r="B84" s="20"/>
      <c r="C84" s="20"/>
      <c r="D84" s="13"/>
      <c r="E84" s="13"/>
      <c r="F84" s="21"/>
      <c r="G84" s="21"/>
      <c r="H84" s="21"/>
      <c r="I84" s="21"/>
      <c r="J84" s="21"/>
      <c r="K84" s="13"/>
      <c r="L84" s="98"/>
      <c r="M84" s="22"/>
      <c r="N84" s="2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x14ac:dyDescent="0.25">
      <c r="A85" s="20"/>
      <c r="B85" s="20"/>
      <c r="C85" s="115">
        <f>D74+D75+D76</f>
        <v>0</v>
      </c>
      <c r="D85" s="115">
        <f>C85*0.15</f>
        <v>0</v>
      </c>
      <c r="E85" s="115"/>
      <c r="F85" s="115"/>
      <c r="G85" s="115"/>
      <c r="H85" s="115"/>
      <c r="I85" s="13"/>
      <c r="J85" s="13"/>
      <c r="K85" s="13"/>
      <c r="L85" s="99"/>
      <c r="M85" s="13"/>
      <c r="N85" s="2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x14ac:dyDescent="0.25">
      <c r="A86" s="20"/>
      <c r="B86" s="115"/>
      <c r="C86" s="115"/>
      <c r="D86" s="115"/>
      <c r="E86" s="13"/>
      <c r="F86" s="115"/>
      <c r="G86" s="13"/>
      <c r="H86" s="13"/>
      <c r="I86" s="13"/>
      <c r="J86" s="13"/>
      <c r="K86" s="13"/>
      <c r="L86" s="13"/>
      <c r="M86" s="13"/>
      <c r="N86" s="2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x14ac:dyDescent="0.25">
      <c r="A87" s="20"/>
      <c r="B87" s="20"/>
      <c r="C87" s="20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2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x14ac:dyDescent="0.25">
      <c r="A88" s="20"/>
      <c r="B88" s="20"/>
      <c r="C88" s="20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2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x14ac:dyDescent="0.25">
      <c r="A89" s="20"/>
      <c r="B89" s="20"/>
      <c r="C89" s="20"/>
      <c r="D89" s="13"/>
      <c r="E89" s="13"/>
      <c r="F89" s="21"/>
      <c r="G89" s="21"/>
      <c r="H89" s="21"/>
      <c r="I89" s="21"/>
      <c r="J89" s="21"/>
      <c r="K89" s="13"/>
      <c r="L89" s="22"/>
      <c r="M89" s="22"/>
      <c r="N89" s="2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x14ac:dyDescent="0.25">
      <c r="A90" s="20"/>
      <c r="B90" s="20"/>
      <c r="C90" s="20"/>
      <c r="D90" s="13"/>
      <c r="E90" s="13"/>
      <c r="F90" s="21"/>
      <c r="G90" s="21"/>
      <c r="H90" s="21"/>
      <c r="I90" s="21"/>
      <c r="J90" s="21"/>
      <c r="K90" s="13"/>
      <c r="L90" s="22"/>
      <c r="M90" s="22"/>
      <c r="N90" s="2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x14ac:dyDescent="0.25">
      <c r="A91" s="20"/>
      <c r="B91" s="20"/>
      <c r="C91" s="20"/>
      <c r="D91" s="13"/>
      <c r="E91" s="13"/>
      <c r="F91" s="21"/>
      <c r="G91" s="21"/>
      <c r="H91" s="21"/>
      <c r="I91" s="21"/>
      <c r="J91" s="21"/>
      <c r="K91" s="13"/>
      <c r="L91" s="22"/>
      <c r="M91" s="22"/>
      <c r="N91" s="2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x14ac:dyDescent="0.25">
      <c r="A92" s="20"/>
      <c r="B92" s="20"/>
      <c r="C92" s="20"/>
      <c r="D92" s="13"/>
      <c r="E92" s="13"/>
      <c r="F92" s="21"/>
      <c r="G92" s="21"/>
      <c r="H92" s="21"/>
      <c r="I92" s="21"/>
      <c r="J92" s="21"/>
      <c r="K92" s="13"/>
      <c r="L92" s="22"/>
      <c r="M92" s="22"/>
      <c r="N92" s="2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x14ac:dyDescent="0.25">
      <c r="A93" s="20"/>
      <c r="B93" s="20"/>
      <c r="C93" s="20"/>
      <c r="D93" s="13"/>
      <c r="E93" s="13"/>
      <c r="F93" s="21"/>
      <c r="G93" s="21"/>
      <c r="H93" s="21"/>
      <c r="I93" s="21"/>
      <c r="J93" s="21"/>
      <c r="K93" s="13"/>
      <c r="L93" s="22"/>
      <c r="M93" s="22"/>
      <c r="N93" s="2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x14ac:dyDescent="0.25">
      <c r="A94" s="20"/>
      <c r="B94" s="20"/>
      <c r="C94" s="20"/>
      <c r="D94" s="13"/>
      <c r="E94" s="13"/>
      <c r="F94" s="21"/>
      <c r="G94" s="21"/>
      <c r="H94" s="21"/>
      <c r="I94" s="21"/>
      <c r="J94" s="21"/>
      <c r="K94" s="13"/>
      <c r="L94" s="22"/>
      <c r="M94" s="22"/>
      <c r="N94" s="2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x14ac:dyDescent="0.25">
      <c r="A95" s="20"/>
      <c r="B95" s="20"/>
      <c r="C95" s="20"/>
      <c r="D95" s="13"/>
      <c r="E95" s="13"/>
      <c r="F95" s="21"/>
      <c r="G95" s="21"/>
      <c r="H95" s="21"/>
      <c r="I95" s="21"/>
      <c r="J95" s="21"/>
      <c r="K95" s="13"/>
      <c r="L95" s="22"/>
      <c r="M95" s="22"/>
      <c r="N95" s="2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x14ac:dyDescent="0.25">
      <c r="A96" s="20"/>
      <c r="B96" s="20"/>
      <c r="C96" s="20"/>
      <c r="D96" s="13"/>
      <c r="E96" s="13"/>
      <c r="F96" s="21"/>
      <c r="G96" s="21"/>
      <c r="H96" s="21"/>
      <c r="I96" s="21"/>
      <c r="J96" s="21"/>
      <c r="K96" s="13"/>
      <c r="L96" s="22"/>
      <c r="M96" s="22"/>
      <c r="N96" s="2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x14ac:dyDescent="0.25">
      <c r="A97" s="20"/>
      <c r="B97" s="20"/>
      <c r="C97" s="20"/>
      <c r="D97" s="13"/>
      <c r="E97" s="13"/>
      <c r="F97" s="21"/>
      <c r="G97" s="21"/>
      <c r="H97" s="21"/>
      <c r="I97" s="21"/>
      <c r="J97" s="21"/>
      <c r="K97" s="13"/>
      <c r="L97" s="22"/>
      <c r="M97" s="22"/>
      <c r="N97" s="2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x14ac:dyDescent="0.25">
      <c r="A98" s="20"/>
      <c r="B98" s="20"/>
      <c r="C98" s="20"/>
      <c r="D98" s="13"/>
      <c r="E98" s="13"/>
      <c r="F98" s="21"/>
      <c r="G98" s="21"/>
      <c r="H98" s="21"/>
      <c r="I98" s="21"/>
      <c r="J98" s="21"/>
      <c r="K98" s="13"/>
      <c r="L98" s="22"/>
      <c r="M98" s="22"/>
      <c r="N98" s="2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x14ac:dyDescent="0.25">
      <c r="A99" s="20"/>
      <c r="B99" s="20"/>
      <c r="C99" s="20"/>
      <c r="D99" s="13"/>
      <c r="E99" s="13"/>
      <c r="F99" s="21"/>
      <c r="G99" s="21"/>
      <c r="H99" s="21"/>
      <c r="I99" s="21"/>
      <c r="J99" s="21"/>
      <c r="K99" s="13"/>
      <c r="L99" s="22"/>
      <c r="M99" s="22"/>
      <c r="N99" s="2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x14ac:dyDescent="0.25">
      <c r="A100" s="20"/>
      <c r="B100" s="20"/>
      <c r="C100" s="20"/>
      <c r="D100" s="13"/>
      <c r="E100" s="13"/>
      <c r="F100" s="21"/>
      <c r="G100" s="21"/>
      <c r="H100" s="21"/>
      <c r="I100" s="21"/>
      <c r="J100" s="21"/>
      <c r="K100" s="13"/>
      <c r="L100" s="22"/>
      <c r="M100" s="22"/>
      <c r="N100" s="2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</sheetData>
  <mergeCells count="116">
    <mergeCell ref="A1:H1"/>
    <mergeCell ref="L1:O1"/>
    <mergeCell ref="D3:O3"/>
    <mergeCell ref="A5:A7"/>
    <mergeCell ref="B5:D7"/>
    <mergeCell ref="F5:F7"/>
    <mergeCell ref="G5:J5"/>
    <mergeCell ref="L5:L7"/>
    <mergeCell ref="M5:M7"/>
    <mergeCell ref="O5:O7"/>
    <mergeCell ref="A11:A12"/>
    <mergeCell ref="B11:D11"/>
    <mergeCell ref="B12:D12"/>
    <mergeCell ref="A13:A14"/>
    <mergeCell ref="B13:D13"/>
    <mergeCell ref="B14:D14"/>
    <mergeCell ref="Q5:Q7"/>
    <mergeCell ref="G6:H6"/>
    <mergeCell ref="I6:J6"/>
    <mergeCell ref="A9:A10"/>
    <mergeCell ref="B9:D9"/>
    <mergeCell ref="B10:D10"/>
    <mergeCell ref="A19:A20"/>
    <mergeCell ref="B19:D19"/>
    <mergeCell ref="B20:D20"/>
    <mergeCell ref="A21:A22"/>
    <mergeCell ref="B21:D21"/>
    <mergeCell ref="B22:D22"/>
    <mergeCell ref="A15:A16"/>
    <mergeCell ref="B15:D15"/>
    <mergeCell ref="B16:D16"/>
    <mergeCell ref="A17:A18"/>
    <mergeCell ref="B17:D17"/>
    <mergeCell ref="B18:D18"/>
    <mergeCell ref="A27:A28"/>
    <mergeCell ref="B27:D27"/>
    <mergeCell ref="B28:D28"/>
    <mergeCell ref="A29:A30"/>
    <mergeCell ref="B29:D29"/>
    <mergeCell ref="B30:D30"/>
    <mergeCell ref="A23:A24"/>
    <mergeCell ref="B23:D23"/>
    <mergeCell ref="B24:D24"/>
    <mergeCell ref="A25:A26"/>
    <mergeCell ref="B25:D25"/>
    <mergeCell ref="B26:D26"/>
    <mergeCell ref="A35:A36"/>
    <mergeCell ref="B35:D35"/>
    <mergeCell ref="B36:D36"/>
    <mergeCell ref="A37:A38"/>
    <mergeCell ref="B37:D37"/>
    <mergeCell ref="B38:D38"/>
    <mergeCell ref="A31:A32"/>
    <mergeCell ref="B31:D31"/>
    <mergeCell ref="B32:D32"/>
    <mergeCell ref="A33:A34"/>
    <mergeCell ref="B33:D33"/>
    <mergeCell ref="B34:D34"/>
    <mergeCell ref="A43:A44"/>
    <mergeCell ref="B43:D43"/>
    <mergeCell ref="B44:D44"/>
    <mergeCell ref="A45:A46"/>
    <mergeCell ref="B45:D45"/>
    <mergeCell ref="B46:D46"/>
    <mergeCell ref="A39:A40"/>
    <mergeCell ref="B39:D39"/>
    <mergeCell ref="B40:D40"/>
    <mergeCell ref="A41:A42"/>
    <mergeCell ref="B41:D41"/>
    <mergeCell ref="B42:D42"/>
    <mergeCell ref="A51:A52"/>
    <mergeCell ref="B51:D51"/>
    <mergeCell ref="B52:D52"/>
    <mergeCell ref="A53:A54"/>
    <mergeCell ref="B53:D53"/>
    <mergeCell ref="B54:D54"/>
    <mergeCell ref="A47:A48"/>
    <mergeCell ref="B47:D47"/>
    <mergeCell ref="B48:D48"/>
    <mergeCell ref="A49:A50"/>
    <mergeCell ref="B49:D49"/>
    <mergeCell ref="B50:D50"/>
    <mergeCell ref="A59:A60"/>
    <mergeCell ref="B59:D59"/>
    <mergeCell ref="B60:D60"/>
    <mergeCell ref="A61:A62"/>
    <mergeCell ref="B61:D61"/>
    <mergeCell ref="B62:D62"/>
    <mergeCell ref="A55:A56"/>
    <mergeCell ref="B55:D55"/>
    <mergeCell ref="B56:D56"/>
    <mergeCell ref="A57:A58"/>
    <mergeCell ref="B57:D57"/>
    <mergeCell ref="B58:D58"/>
    <mergeCell ref="A67:A68"/>
    <mergeCell ref="B67:D67"/>
    <mergeCell ref="B68:D68"/>
    <mergeCell ref="A69:A70"/>
    <mergeCell ref="B69:D69"/>
    <mergeCell ref="B70:D70"/>
    <mergeCell ref="A63:A64"/>
    <mergeCell ref="B63:D63"/>
    <mergeCell ref="B64:D64"/>
    <mergeCell ref="A65:A66"/>
    <mergeCell ref="B65:D65"/>
    <mergeCell ref="B66:D66"/>
    <mergeCell ref="F77:L77"/>
    <mergeCell ref="F78:L78"/>
    <mergeCell ref="F79:L79"/>
    <mergeCell ref="A72:B73"/>
    <mergeCell ref="F72:I72"/>
    <mergeCell ref="F73:I74"/>
    <mergeCell ref="A74:B75"/>
    <mergeCell ref="F75:L75"/>
    <mergeCell ref="F76:I76"/>
    <mergeCell ref="J76:M76"/>
  </mergeCells>
  <conditionalFormatting sqref="B9:D70">
    <cfRule type="expression" dxfId="8" priority="9" stopIfTrue="1">
      <formula>OR(N9=6,N9=7)</formula>
    </cfRule>
  </conditionalFormatting>
  <conditionalFormatting sqref="A9 A11:A70">
    <cfRule type="expression" dxfId="7" priority="8" stopIfTrue="1">
      <formula>OR(N9=6,N9=7)</formula>
    </cfRule>
  </conditionalFormatting>
  <conditionalFormatting sqref="Q61:Q70 L9:M70 O19:O22 O33:O36 O47:O50 O11:O16 O25:O30 O39:O44 O53:O58 O61:O70 Q19:Q30 Q9:Q16 Q33:Q44 Q47:Q58 F9:J70">
    <cfRule type="expression" dxfId="6" priority="7" stopIfTrue="1">
      <formula>OR($N9=6,$N9=7)</formula>
    </cfRule>
  </conditionalFormatting>
  <conditionalFormatting sqref="G9:J70">
    <cfRule type="expression" dxfId="5" priority="6" stopIfTrue="1">
      <formula>OR($N9=6,$N9=7)</formula>
    </cfRule>
  </conditionalFormatting>
  <conditionalFormatting sqref="F9">
    <cfRule type="expression" dxfId="4" priority="5" stopIfTrue="1">
      <formula>OR($N9=6,$N9=7)</formula>
    </cfRule>
  </conditionalFormatting>
  <conditionalFormatting sqref="F9">
    <cfRule type="expression" dxfId="3" priority="4" stopIfTrue="1">
      <formula>OR($N9=6,$N9=7)</formula>
    </cfRule>
  </conditionalFormatting>
  <conditionalFormatting sqref="Q19:Q30 Q9:Q16 Q33:Q44 Q47:Q58 Q61:Q70">
    <cfRule type="expression" dxfId="2" priority="3" stopIfTrue="1">
      <formula>OR($N9=6,$N9=7)</formula>
    </cfRule>
  </conditionalFormatting>
  <conditionalFormatting sqref="L9:L70">
    <cfRule type="expression" dxfId="1" priority="2" stopIfTrue="1">
      <formula>OR($N9=6,$N9=7)</formula>
    </cfRule>
  </conditionalFormatting>
  <conditionalFormatting sqref="O9:O70">
    <cfRule type="expression" dxfId="0" priority="1" stopIfTrue="1">
      <formula>OR($N9=6,$N9=7)</formula>
    </cfRule>
  </conditionalFormatting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8" sqref="B8"/>
    </sheetView>
  </sheetViews>
  <sheetFormatPr defaultRowHeight="15" x14ac:dyDescent="0.25"/>
  <cols>
    <col min="1" max="1" width="43.7109375" customWidth="1"/>
  </cols>
  <sheetData>
    <row r="1" spans="1:2" x14ac:dyDescent="0.25">
      <c r="A1" t="s">
        <v>67</v>
      </c>
      <c r="B1">
        <v>4</v>
      </c>
    </row>
    <row r="2" spans="1:2" x14ac:dyDescent="0.25">
      <c r="A2" t="s">
        <v>68</v>
      </c>
      <c r="B2">
        <v>7</v>
      </c>
    </row>
    <row r="3" spans="1:2" x14ac:dyDescent="0.25">
      <c r="A3" t="s">
        <v>69</v>
      </c>
      <c r="B3">
        <v>7</v>
      </c>
    </row>
    <row r="4" spans="1:2" x14ac:dyDescent="0.25">
      <c r="A4" t="s">
        <v>70</v>
      </c>
      <c r="B4">
        <v>5</v>
      </c>
    </row>
    <row r="6" spans="1:2" x14ac:dyDescent="0.25">
      <c r="A6" t="s">
        <v>71</v>
      </c>
      <c r="B6">
        <v>65</v>
      </c>
    </row>
    <row r="7" spans="1:2" x14ac:dyDescent="0.25">
      <c r="A7" t="s">
        <v>72</v>
      </c>
      <c r="B7">
        <v>5.2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14</vt:i4>
      </vt:variant>
      <vt:variant>
        <vt:lpstr>Pomenované rozsahy</vt:lpstr>
      </vt:variant>
      <vt:variant>
        <vt:i4>1</vt:i4>
      </vt:variant>
    </vt:vector>
  </HeadingPairs>
  <TitlesOfParts>
    <vt:vector size="15" baseType="lpstr">
      <vt:lpstr>data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vzdialenosti</vt:lpstr>
      <vt:lpstr>rok</vt:lpstr>
    </vt:vector>
  </TitlesOfParts>
  <Company>Pro on Software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Ondráš Peter</dc:creator>
  <cp:lastModifiedBy>Peter Ondras</cp:lastModifiedBy>
  <dcterms:created xsi:type="dcterms:W3CDTF">2010-07-26T11:09:09Z</dcterms:created>
  <dcterms:modified xsi:type="dcterms:W3CDTF">2012-03-16T00:37:48Z</dcterms:modified>
</cp:coreProperties>
</file>